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월보\2023\2023년 12월\12월 제출용(수정)\"/>
    </mc:Choice>
  </mc:AlternateContent>
  <bookViews>
    <workbookView xWindow="32760" yWindow="32760" windowWidth="19200" windowHeight="9690" tabRatio="820"/>
  </bookViews>
  <sheets>
    <sheet name="군구세외 일반회계" sheetId="55" r:id="rId1"/>
    <sheet name="군구세외 일반회계_지난년도" sheetId="57" r:id="rId2"/>
    <sheet name="군구세외 특별회계" sheetId="58" r:id="rId3"/>
    <sheet name="군구 과목별" sheetId="61" r:id="rId4"/>
    <sheet name="시세외 특별회계(위임)" sheetId="59" r:id="rId5"/>
  </sheets>
  <definedNames>
    <definedName name="_xlnm.Print_Area" localSheetId="3">'군구 과목별'!$B$1:$L$6</definedName>
    <definedName name="_xlnm.Print_Area" localSheetId="0">'군구세외 일반회계'!$B$1:$L$71</definedName>
    <definedName name="_xlnm.Print_Area" localSheetId="1">'군구세외 일반회계_지난년도'!$B$1:$L$70</definedName>
    <definedName name="_xlnm.Print_Area" localSheetId="2">'군구세외 특별회계'!$B$1:$L$71</definedName>
    <definedName name="_xlnm.Print_Area" localSheetId="4">'시세외 특별회계(위임)'!$B$1:$L$83</definedName>
    <definedName name="_xlnm.Print_Titles" localSheetId="3">'군구 과목별'!$5:$6</definedName>
    <definedName name="_xlnm.Print_Titles" localSheetId="0">'군구세외 일반회계'!$5:$6</definedName>
    <definedName name="_xlnm.Print_Titles" localSheetId="1">'군구세외 일반회계_지난년도'!$5:$6</definedName>
    <definedName name="_xlnm.Print_Titles" localSheetId="2">'군구세외 특별회계'!$5:$6</definedName>
    <definedName name="_xlnm.Print_Titles" localSheetId="4">'시세외 특별회계(위임)'!$5:$6</definedName>
  </definedNames>
  <calcPr calcId="152511" fullCalcOnLoad="1"/>
</workbook>
</file>

<file path=xl/calcChain.xml><?xml version="1.0" encoding="utf-8"?>
<calcChain xmlns="http://schemas.openxmlformats.org/spreadsheetml/2006/main">
  <c r="I10" i="55" l="1"/>
  <c r="J10" i="55"/>
  <c r="L10" i="55"/>
  <c r="M10" i="55"/>
  <c r="M11" i="55"/>
  <c r="E76" i="55"/>
  <c r="L76" i="55"/>
  <c r="E74" i="55"/>
  <c r="L74" i="55"/>
  <c r="E72" i="55"/>
  <c r="L72" i="55"/>
  <c r="E69" i="55"/>
  <c r="E67" i="55"/>
  <c r="E65" i="55"/>
  <c r="E63" i="55"/>
  <c r="E60" i="55"/>
  <c r="E52" i="55"/>
  <c r="E48" i="55"/>
  <c r="E46" i="55"/>
  <c r="E41" i="55"/>
  <c r="E36" i="55"/>
  <c r="L36" i="55"/>
  <c r="E34" i="55"/>
  <c r="E28" i="55"/>
  <c r="E22" i="55"/>
  <c r="E12" i="55"/>
  <c r="E9" i="55"/>
  <c r="M77" i="55"/>
  <c r="K76" i="55"/>
  <c r="G76" i="55"/>
  <c r="F76" i="55"/>
  <c r="M75" i="55"/>
  <c r="K74" i="55"/>
  <c r="G74" i="55"/>
  <c r="M74" i="55"/>
  <c r="F74" i="55"/>
  <c r="M73" i="55"/>
  <c r="K72" i="55"/>
  <c r="G72" i="55"/>
  <c r="M72" i="55"/>
  <c r="F72" i="55"/>
  <c r="I71" i="55"/>
  <c r="J71" i="55"/>
  <c r="M71" i="55"/>
  <c r="K69" i="55"/>
  <c r="G69" i="55"/>
  <c r="I70" i="55"/>
  <c r="K67" i="55"/>
  <c r="G67" i="55"/>
  <c r="H67" i="55"/>
  <c r="L66" i="55"/>
  <c r="K65" i="55"/>
  <c r="K62" i="55"/>
  <c r="G65" i="55"/>
  <c r="H65" i="55"/>
  <c r="L64" i="55"/>
  <c r="K63" i="55"/>
  <c r="G63" i="55"/>
  <c r="H63" i="55"/>
  <c r="H60" i="55"/>
  <c r="M61" i="55"/>
  <c r="L60" i="55"/>
  <c r="K60" i="55"/>
  <c r="G60" i="55"/>
  <c r="F60" i="55"/>
  <c r="I59" i="55"/>
  <c r="J59" i="55"/>
  <c r="M59" i="55"/>
  <c r="J58" i="55"/>
  <c r="I58" i="55"/>
  <c r="M57" i="55"/>
  <c r="L57" i="55"/>
  <c r="I57" i="55"/>
  <c r="J57" i="55"/>
  <c r="J56" i="55"/>
  <c r="M56" i="55"/>
  <c r="I56" i="55"/>
  <c r="L56" i="55"/>
  <c r="M54" i="55"/>
  <c r="L54" i="55"/>
  <c r="I54" i="55"/>
  <c r="J54" i="55"/>
  <c r="I53" i="55"/>
  <c r="M53" i="55"/>
  <c r="L53" i="55"/>
  <c r="K52" i="55"/>
  <c r="F52" i="55"/>
  <c r="I51" i="55"/>
  <c r="J51" i="55"/>
  <c r="H48" i="55"/>
  <c r="M51" i="55"/>
  <c r="L51" i="55"/>
  <c r="L50" i="55"/>
  <c r="K48" i="55"/>
  <c r="K40" i="55"/>
  <c r="M50" i="55"/>
  <c r="I50" i="55"/>
  <c r="M49" i="55"/>
  <c r="L49" i="55"/>
  <c r="I49" i="55"/>
  <c r="J49" i="55"/>
  <c r="G48" i="55"/>
  <c r="F48" i="55"/>
  <c r="M48" i="55"/>
  <c r="M47" i="55"/>
  <c r="L47" i="55"/>
  <c r="I47" i="55"/>
  <c r="K46" i="55"/>
  <c r="H46" i="55"/>
  <c r="G46" i="55"/>
  <c r="L46" i="55"/>
  <c r="F46" i="55"/>
  <c r="J45" i="55"/>
  <c r="M45" i="55"/>
  <c r="I45" i="55"/>
  <c r="L45" i="55"/>
  <c r="I44" i="55"/>
  <c r="J44" i="55"/>
  <c r="I43" i="55"/>
  <c r="J43" i="55"/>
  <c r="M43" i="55"/>
  <c r="L42" i="55"/>
  <c r="K41" i="55"/>
  <c r="G41" i="55"/>
  <c r="H36" i="55"/>
  <c r="M39" i="55"/>
  <c r="M38" i="55"/>
  <c r="L38" i="55"/>
  <c r="I38" i="55"/>
  <c r="J38" i="55"/>
  <c r="K36" i="55"/>
  <c r="I37" i="55"/>
  <c r="M37" i="55"/>
  <c r="G36" i="55"/>
  <c r="M36" i="55"/>
  <c r="F36" i="55"/>
  <c r="K34" i="55"/>
  <c r="I35" i="55"/>
  <c r="I34" i="55"/>
  <c r="M35" i="55"/>
  <c r="M34" i="55"/>
  <c r="H34" i="55"/>
  <c r="G34" i="55"/>
  <c r="F34" i="55"/>
  <c r="J33" i="55"/>
  <c r="I33" i="55"/>
  <c r="M33" i="55"/>
  <c r="M32" i="55"/>
  <c r="L32" i="55"/>
  <c r="I32" i="55"/>
  <c r="J32" i="55"/>
  <c r="M31" i="55"/>
  <c r="L31" i="55"/>
  <c r="I31" i="55"/>
  <c r="J31" i="55"/>
  <c r="M30" i="55"/>
  <c r="L30" i="55"/>
  <c r="I30" i="55"/>
  <c r="J30" i="55"/>
  <c r="M29" i="55"/>
  <c r="L29" i="55"/>
  <c r="I29" i="55"/>
  <c r="J29" i="55"/>
  <c r="K28" i="55"/>
  <c r="H28" i="55"/>
  <c r="G28" i="55"/>
  <c r="M28" i="55"/>
  <c r="F28" i="55"/>
  <c r="L28" i="55"/>
  <c r="I26" i="55"/>
  <c r="J26" i="55"/>
  <c r="M25" i="55"/>
  <c r="L25" i="55"/>
  <c r="I25" i="55"/>
  <c r="J25" i="55"/>
  <c r="I24" i="55"/>
  <c r="J24" i="55"/>
  <c r="M24" i="55"/>
  <c r="M23" i="55"/>
  <c r="H22" i="55"/>
  <c r="G22" i="55"/>
  <c r="K22" i="55"/>
  <c r="M21" i="55"/>
  <c r="L21" i="55"/>
  <c r="I21" i="55"/>
  <c r="J21" i="55"/>
  <c r="I20" i="55"/>
  <c r="J20" i="55"/>
  <c r="M19" i="55"/>
  <c r="L19" i="55"/>
  <c r="J19" i="55"/>
  <c r="I19" i="55"/>
  <c r="M18" i="55"/>
  <c r="L18" i="55"/>
  <c r="I18" i="55"/>
  <c r="J18" i="55"/>
  <c r="M17" i="55"/>
  <c r="L17" i="55"/>
  <c r="I17" i="55"/>
  <c r="J17" i="55"/>
  <c r="M16" i="55"/>
  <c r="L16" i="55"/>
  <c r="J16" i="55"/>
  <c r="I16" i="55"/>
  <c r="M15" i="55"/>
  <c r="L15" i="55"/>
  <c r="I15" i="55"/>
  <c r="J15" i="55"/>
  <c r="M14" i="55"/>
  <c r="L14" i="55"/>
  <c r="I14" i="55"/>
  <c r="J14" i="55"/>
  <c r="K12" i="55"/>
  <c r="G12" i="55"/>
  <c r="H12" i="55"/>
  <c r="K9" i="55"/>
  <c r="H9" i="55"/>
  <c r="H8" i="55"/>
  <c r="F9" i="55"/>
  <c r="H75" i="57"/>
  <c r="M76" i="57"/>
  <c r="K75" i="57"/>
  <c r="F75" i="57"/>
  <c r="E75" i="57"/>
  <c r="L74" i="57"/>
  <c r="F73" i="57"/>
  <c r="K73" i="57"/>
  <c r="H73" i="57"/>
  <c r="E73" i="57"/>
  <c r="L72" i="57"/>
  <c r="I72" i="57"/>
  <c r="L71" i="57"/>
  <c r="K71" i="57"/>
  <c r="H71" i="57"/>
  <c r="G71" i="57"/>
  <c r="M71" i="57"/>
  <c r="F71" i="57"/>
  <c r="E71" i="57"/>
  <c r="H68" i="57"/>
  <c r="M70" i="57"/>
  <c r="L69" i="57"/>
  <c r="I69" i="57"/>
  <c r="M69" i="57"/>
  <c r="K68" i="57"/>
  <c r="G68" i="57"/>
  <c r="F68" i="57"/>
  <c r="E68" i="57"/>
  <c r="L68" i="57"/>
  <c r="H66" i="57"/>
  <c r="H61" i="57"/>
  <c r="L67" i="57"/>
  <c r="K66" i="57"/>
  <c r="F66" i="57"/>
  <c r="E66" i="57"/>
  <c r="L65" i="57"/>
  <c r="I65" i="57"/>
  <c r="K64" i="57"/>
  <c r="H64" i="57"/>
  <c r="G64" i="57"/>
  <c r="E64" i="57"/>
  <c r="L63" i="57"/>
  <c r="I63" i="57"/>
  <c r="I62" i="57"/>
  <c r="M63" i="57"/>
  <c r="K62" i="57"/>
  <c r="K61" i="57"/>
  <c r="H62" i="57"/>
  <c r="G62" i="57"/>
  <c r="F62" i="57"/>
  <c r="E62" i="57"/>
  <c r="L62" i="57"/>
  <c r="L60" i="57"/>
  <c r="F53" i="57"/>
  <c r="M59" i="57"/>
  <c r="L59" i="57"/>
  <c r="I59" i="57"/>
  <c r="J59" i="57"/>
  <c r="M58" i="57"/>
  <c r="L58" i="57"/>
  <c r="I58" i="57"/>
  <c r="J58" i="57"/>
  <c r="H53" i="57"/>
  <c r="H40" i="57"/>
  <c r="L57" i="57"/>
  <c r="M56" i="57"/>
  <c r="L56" i="57"/>
  <c r="I56" i="57"/>
  <c r="J56" i="57"/>
  <c r="M55" i="57"/>
  <c r="L55" i="57"/>
  <c r="I55" i="57"/>
  <c r="J55" i="57"/>
  <c r="M54" i="57"/>
  <c r="L54" i="57"/>
  <c r="J54" i="57"/>
  <c r="I54" i="57"/>
  <c r="K53" i="57"/>
  <c r="E53" i="57"/>
  <c r="M52" i="57"/>
  <c r="L52" i="57"/>
  <c r="I52" i="57"/>
  <c r="J52" i="57"/>
  <c r="M51" i="57"/>
  <c r="L51" i="57"/>
  <c r="I51" i="57"/>
  <c r="J51" i="57"/>
  <c r="M50" i="57"/>
  <c r="L50" i="57"/>
  <c r="I50" i="57"/>
  <c r="J50" i="57"/>
  <c r="L49" i="57"/>
  <c r="K49" i="57"/>
  <c r="H49" i="57"/>
  <c r="G49" i="57"/>
  <c r="M49" i="57"/>
  <c r="F49" i="57"/>
  <c r="E49" i="57"/>
  <c r="M48" i="57"/>
  <c r="L48" i="57"/>
  <c r="I48" i="57"/>
  <c r="J48" i="57"/>
  <c r="M47" i="57"/>
  <c r="L47" i="57"/>
  <c r="I47" i="57"/>
  <c r="J47" i="57"/>
  <c r="K46" i="57"/>
  <c r="H46" i="57"/>
  <c r="G46" i="57"/>
  <c r="M46" i="57"/>
  <c r="F46" i="57"/>
  <c r="E46" i="57"/>
  <c r="L46" i="57"/>
  <c r="M45" i="57"/>
  <c r="L45" i="57"/>
  <c r="I45" i="57"/>
  <c r="J45" i="57"/>
  <c r="I44" i="57"/>
  <c r="J44" i="57"/>
  <c r="M43" i="57"/>
  <c r="L43" i="57"/>
  <c r="I43" i="57"/>
  <c r="J43" i="57"/>
  <c r="M42" i="57"/>
  <c r="L42" i="57"/>
  <c r="I42" i="57"/>
  <c r="J42" i="57"/>
  <c r="J41" i="57"/>
  <c r="K41" i="57"/>
  <c r="K40" i="57"/>
  <c r="H41" i="57"/>
  <c r="G41" i="57"/>
  <c r="M41" i="57"/>
  <c r="F41" i="57"/>
  <c r="F40" i="57"/>
  <c r="E41" i="57"/>
  <c r="E40" i="57"/>
  <c r="M39" i="57"/>
  <c r="L39" i="57"/>
  <c r="I39" i="57"/>
  <c r="J39" i="57"/>
  <c r="M38" i="57"/>
  <c r="L38" i="57"/>
  <c r="I38" i="57"/>
  <c r="J38" i="57"/>
  <c r="M37" i="57"/>
  <c r="L37" i="57"/>
  <c r="I37" i="57"/>
  <c r="J37" i="57"/>
  <c r="K36" i="57"/>
  <c r="H36" i="57"/>
  <c r="G36" i="57"/>
  <c r="M36" i="57"/>
  <c r="F36" i="57"/>
  <c r="E36" i="57"/>
  <c r="L36" i="57"/>
  <c r="M35" i="57"/>
  <c r="L35" i="57"/>
  <c r="I35" i="57"/>
  <c r="J35" i="57"/>
  <c r="J34" i="57"/>
  <c r="K34" i="57"/>
  <c r="K8" i="57"/>
  <c r="H34" i="57"/>
  <c r="G34" i="57"/>
  <c r="M34" i="57"/>
  <c r="F34" i="57"/>
  <c r="E34" i="57"/>
  <c r="L34" i="57"/>
  <c r="M33" i="57"/>
  <c r="L33" i="57"/>
  <c r="I33" i="57"/>
  <c r="J33" i="57"/>
  <c r="M32" i="57"/>
  <c r="L32" i="57"/>
  <c r="I32" i="57"/>
  <c r="J32" i="57"/>
  <c r="M31" i="57"/>
  <c r="L31" i="57"/>
  <c r="I31" i="57"/>
  <c r="J31" i="57"/>
  <c r="M30" i="57"/>
  <c r="L30" i="57"/>
  <c r="I30" i="57"/>
  <c r="J30" i="57"/>
  <c r="M29" i="57"/>
  <c r="L29" i="57"/>
  <c r="I29" i="57"/>
  <c r="J29" i="57"/>
  <c r="J28" i="57"/>
  <c r="K28" i="57"/>
  <c r="H28" i="57"/>
  <c r="G28" i="57"/>
  <c r="M28" i="57"/>
  <c r="F28" i="57"/>
  <c r="E28" i="57"/>
  <c r="L28" i="57"/>
  <c r="L27" i="57"/>
  <c r="I27" i="57"/>
  <c r="J27" i="57"/>
  <c r="I26" i="57"/>
  <c r="J26" i="57"/>
  <c r="M25" i="57"/>
  <c r="L25" i="57"/>
  <c r="I25" i="57"/>
  <c r="J25" i="57"/>
  <c r="L24" i="57"/>
  <c r="M24" i="57"/>
  <c r="L23" i="57"/>
  <c r="I23" i="57"/>
  <c r="K22" i="57"/>
  <c r="H22" i="57"/>
  <c r="G22" i="57"/>
  <c r="E22" i="57"/>
  <c r="L21" i="57"/>
  <c r="I21" i="57"/>
  <c r="J21" i="57"/>
  <c r="M21" i="57"/>
  <c r="I20" i="57"/>
  <c r="J20" i="57"/>
  <c r="M19" i="57"/>
  <c r="L19" i="57"/>
  <c r="I19" i="57"/>
  <c r="J19" i="57"/>
  <c r="M18" i="57"/>
  <c r="L18" i="57"/>
  <c r="J18" i="57"/>
  <c r="I18" i="57"/>
  <c r="M17" i="57"/>
  <c r="L17" i="57"/>
  <c r="I17" i="57"/>
  <c r="J17" i="57"/>
  <c r="M16" i="57"/>
  <c r="L16" i="57"/>
  <c r="I16" i="57"/>
  <c r="J16" i="57"/>
  <c r="M15" i="57"/>
  <c r="L15" i="57"/>
  <c r="J15" i="57"/>
  <c r="I15" i="57"/>
  <c r="M14" i="57"/>
  <c r="L14" i="57"/>
  <c r="I14" i="57"/>
  <c r="J14" i="57"/>
  <c r="L13" i="57"/>
  <c r="F12" i="57"/>
  <c r="K12" i="57"/>
  <c r="H12" i="57"/>
  <c r="E12" i="57"/>
  <c r="L11" i="57"/>
  <c r="M11" i="57"/>
  <c r="L10" i="57"/>
  <c r="I10" i="57"/>
  <c r="K9" i="57"/>
  <c r="H9" i="57"/>
  <c r="H8" i="57"/>
  <c r="G9" i="57"/>
  <c r="E9" i="57"/>
  <c r="M36" i="61"/>
  <c r="L36" i="61"/>
  <c r="I36" i="61"/>
  <c r="J36" i="61"/>
  <c r="J33" i="61"/>
  <c r="M35" i="61"/>
  <c r="L35" i="61"/>
  <c r="I35" i="61"/>
  <c r="J35" i="61"/>
  <c r="K34" i="61"/>
  <c r="H34" i="61"/>
  <c r="G34" i="61"/>
  <c r="M34" i="61"/>
  <c r="F34" i="61"/>
  <c r="E34" i="61"/>
  <c r="L34" i="61"/>
  <c r="K33" i="61"/>
  <c r="H33" i="61"/>
  <c r="H9" i="61"/>
  <c r="G33" i="61"/>
  <c r="L33" i="61"/>
  <c r="F33" i="61"/>
  <c r="E33" i="61"/>
  <c r="K32" i="61"/>
  <c r="K31" i="61"/>
  <c r="I32" i="61"/>
  <c r="H32" i="61"/>
  <c r="G32" i="61"/>
  <c r="M32" i="61"/>
  <c r="F32" i="61"/>
  <c r="F31" i="61"/>
  <c r="I31" i="61"/>
  <c r="E32" i="61"/>
  <c r="L32" i="61"/>
  <c r="H31" i="61"/>
  <c r="G31" i="61"/>
  <c r="M30" i="61"/>
  <c r="L30" i="61"/>
  <c r="J30" i="61"/>
  <c r="I30" i="61"/>
  <c r="M29" i="61"/>
  <c r="L29" i="61"/>
  <c r="I29" i="61"/>
  <c r="J29" i="61"/>
  <c r="J28" i="61"/>
  <c r="M28" i="61"/>
  <c r="K28" i="61"/>
  <c r="H28" i="61"/>
  <c r="G28" i="61"/>
  <c r="L28" i="61"/>
  <c r="F28" i="61"/>
  <c r="E28" i="61"/>
  <c r="M27" i="61"/>
  <c r="L27" i="61"/>
  <c r="I27" i="61"/>
  <c r="I25" i="61"/>
  <c r="M26" i="61"/>
  <c r="L26" i="61"/>
  <c r="I26" i="61"/>
  <c r="J26" i="61"/>
  <c r="M25" i="61"/>
  <c r="K25" i="61"/>
  <c r="H25" i="61"/>
  <c r="G25" i="61"/>
  <c r="E25" i="61"/>
  <c r="L25" i="61"/>
  <c r="M24" i="61"/>
  <c r="L24" i="61"/>
  <c r="I24" i="61"/>
  <c r="J24" i="61"/>
  <c r="J22" i="61"/>
  <c r="M23" i="61"/>
  <c r="L23" i="61"/>
  <c r="J23" i="61"/>
  <c r="I23" i="61"/>
  <c r="K22" i="61"/>
  <c r="I22" i="61"/>
  <c r="H22" i="61"/>
  <c r="G22" i="61"/>
  <c r="M22" i="61"/>
  <c r="F22" i="61"/>
  <c r="E22" i="61"/>
  <c r="M21" i="61"/>
  <c r="L21" i="61"/>
  <c r="I21" i="61"/>
  <c r="J21" i="61"/>
  <c r="M20" i="61"/>
  <c r="L20" i="61"/>
  <c r="J20" i="61"/>
  <c r="I20" i="61"/>
  <c r="K19" i="61"/>
  <c r="I19" i="61"/>
  <c r="H19" i="61"/>
  <c r="G19" i="61"/>
  <c r="M19" i="61"/>
  <c r="F19" i="61"/>
  <c r="E19" i="61"/>
  <c r="M18" i="61"/>
  <c r="L18" i="61"/>
  <c r="I18" i="61"/>
  <c r="J18" i="61"/>
  <c r="M17" i="61"/>
  <c r="L17" i="61"/>
  <c r="I17" i="61"/>
  <c r="J17" i="61"/>
  <c r="K16" i="61"/>
  <c r="H16" i="61"/>
  <c r="G16" i="61"/>
  <c r="L16" i="61"/>
  <c r="F16" i="61"/>
  <c r="E16" i="61"/>
  <c r="M15" i="61"/>
  <c r="L15" i="61"/>
  <c r="J15" i="61"/>
  <c r="I15" i="61"/>
  <c r="M14" i="61"/>
  <c r="L14" i="61"/>
  <c r="I14" i="61"/>
  <c r="J14" i="61"/>
  <c r="K13" i="61"/>
  <c r="H13" i="61"/>
  <c r="G13" i="61"/>
  <c r="L13" i="61"/>
  <c r="F13" i="61"/>
  <c r="E13" i="61"/>
  <c r="K12" i="61"/>
  <c r="K9" i="61"/>
  <c r="H12" i="61"/>
  <c r="G12" i="61"/>
  <c r="F12" i="61"/>
  <c r="F9" i="61"/>
  <c r="I9" i="61"/>
  <c r="E12" i="61"/>
  <c r="E9" i="61"/>
  <c r="K11" i="61"/>
  <c r="H11" i="61"/>
  <c r="H10" i="61"/>
  <c r="G11" i="61"/>
  <c r="G10" i="61"/>
  <c r="F11" i="61"/>
  <c r="F10" i="61"/>
  <c r="I10" i="61"/>
  <c r="E11" i="61"/>
  <c r="G9" i="61"/>
  <c r="M68" i="57"/>
  <c r="J35" i="55"/>
  <c r="J34" i="55"/>
  <c r="J28" i="55"/>
  <c r="M60" i="55"/>
  <c r="K8" i="55"/>
  <c r="K7" i="55"/>
  <c r="G9" i="55"/>
  <c r="I11" i="55"/>
  <c r="J11" i="55"/>
  <c r="L11" i="55"/>
  <c r="L9" i="55"/>
  <c r="M9" i="61"/>
  <c r="M12" i="61"/>
  <c r="J16" i="61"/>
  <c r="L48" i="55"/>
  <c r="L34" i="55"/>
  <c r="L12" i="55"/>
  <c r="I68" i="55"/>
  <c r="F67" i="55"/>
  <c r="M67" i="55"/>
  <c r="H74" i="55"/>
  <c r="I75" i="55"/>
  <c r="M22" i="55"/>
  <c r="L22" i="55"/>
  <c r="I64" i="55"/>
  <c r="F63" i="55"/>
  <c r="L55" i="55"/>
  <c r="I55" i="55"/>
  <c r="J55" i="55"/>
  <c r="G52" i="55"/>
  <c r="M41" i="55"/>
  <c r="G40" i="55"/>
  <c r="E8" i="55"/>
  <c r="L27" i="55"/>
  <c r="I27" i="55"/>
  <c r="J27" i="55"/>
  <c r="L13" i="55"/>
  <c r="I39" i="55"/>
  <c r="J39" i="55"/>
  <c r="H41" i="55"/>
  <c r="H40" i="55"/>
  <c r="H7" i="55"/>
  <c r="M46" i="55"/>
  <c r="J50" i="55"/>
  <c r="H52" i="55"/>
  <c r="M55" i="55"/>
  <c r="M63" i="55"/>
  <c r="L63" i="55"/>
  <c r="G62" i="55"/>
  <c r="I42" i="55"/>
  <c r="F41" i="55"/>
  <c r="F40" i="55"/>
  <c r="J70" i="55"/>
  <c r="J69" i="55"/>
  <c r="I69" i="55"/>
  <c r="I23" i="55"/>
  <c r="F22" i="55"/>
  <c r="G8" i="55"/>
  <c r="J47" i="55"/>
  <c r="J46" i="55"/>
  <c r="I46" i="55"/>
  <c r="J53" i="55"/>
  <c r="J52" i="55"/>
  <c r="I66" i="55"/>
  <c r="F65" i="55"/>
  <c r="H69" i="55"/>
  <c r="H62" i="55"/>
  <c r="H72" i="55"/>
  <c r="I73" i="55"/>
  <c r="I77" i="55"/>
  <c r="H76" i="55"/>
  <c r="F12" i="55"/>
  <c r="M12" i="55"/>
  <c r="I13" i="55"/>
  <c r="M13" i="55"/>
  <c r="L23" i="55"/>
  <c r="M27" i="55"/>
  <c r="J37" i="55"/>
  <c r="E40" i="55"/>
  <c r="J48" i="55"/>
  <c r="I61" i="55"/>
  <c r="M65" i="55"/>
  <c r="L65" i="55"/>
  <c r="L68" i="55"/>
  <c r="L69" i="55"/>
  <c r="L70" i="55"/>
  <c r="M76" i="55"/>
  <c r="M9" i="55"/>
  <c r="M42" i="55"/>
  <c r="M64" i="55"/>
  <c r="M66" i="55"/>
  <c r="M68" i="55"/>
  <c r="M70" i="55"/>
  <c r="L24" i="55"/>
  <c r="L33" i="55"/>
  <c r="L35" i="55"/>
  <c r="L37" i="55"/>
  <c r="I48" i="55"/>
  <c r="L39" i="55"/>
  <c r="L43" i="55"/>
  <c r="L59" i="55"/>
  <c r="L61" i="55"/>
  <c r="F69" i="55"/>
  <c r="M69" i="55"/>
  <c r="L71" i="55"/>
  <c r="L73" i="55"/>
  <c r="L75" i="55"/>
  <c r="L77" i="55"/>
  <c r="I28" i="55"/>
  <c r="J10" i="57"/>
  <c r="I71" i="57"/>
  <c r="J72" i="57"/>
  <c r="J71" i="57"/>
  <c r="I22" i="57"/>
  <c r="J23" i="57"/>
  <c r="J22" i="57"/>
  <c r="K7" i="57"/>
  <c r="J46" i="57"/>
  <c r="J49" i="57"/>
  <c r="I64" i="57"/>
  <c r="J65" i="57"/>
  <c r="J64" i="57"/>
  <c r="M64" i="57"/>
  <c r="H7" i="57"/>
  <c r="J36" i="57"/>
  <c r="M9" i="57"/>
  <c r="M13" i="57"/>
  <c r="M74" i="57"/>
  <c r="E8" i="57"/>
  <c r="M10" i="57"/>
  <c r="I76" i="57"/>
  <c r="M62" i="57"/>
  <c r="M72" i="57"/>
  <c r="F9" i="57"/>
  <c r="L9" i="57"/>
  <c r="I11" i="57"/>
  <c r="J11" i="57"/>
  <c r="G12" i="57"/>
  <c r="F22" i="57"/>
  <c r="M22" i="57"/>
  <c r="L22" i="57"/>
  <c r="I24" i="57"/>
  <c r="J24" i="57"/>
  <c r="I28" i="57"/>
  <c r="I36" i="57"/>
  <c r="I41" i="57"/>
  <c r="M57" i="57"/>
  <c r="I60" i="57"/>
  <c r="J60" i="57"/>
  <c r="F64" i="57"/>
  <c r="F61" i="57"/>
  <c r="L64" i="57"/>
  <c r="M67" i="57"/>
  <c r="G73" i="57"/>
  <c r="J63" i="57"/>
  <c r="J62" i="57"/>
  <c r="I70" i="57"/>
  <c r="J70" i="57"/>
  <c r="M27" i="57"/>
  <c r="M65" i="57"/>
  <c r="L41" i="57"/>
  <c r="I57" i="57"/>
  <c r="M60" i="57"/>
  <c r="I13" i="57"/>
  <c r="I49" i="57"/>
  <c r="E61" i="57"/>
  <c r="L70" i="57"/>
  <c r="I74" i="57"/>
  <c r="G75" i="57"/>
  <c r="L76" i="57"/>
  <c r="M23" i="57"/>
  <c r="J69" i="57"/>
  <c r="J68" i="57"/>
  <c r="I67" i="57"/>
  <c r="I34" i="57"/>
  <c r="I46" i="57"/>
  <c r="G53" i="57"/>
  <c r="G66" i="57"/>
  <c r="M10" i="61"/>
  <c r="J13" i="61"/>
  <c r="J11" i="61"/>
  <c r="L31" i="61"/>
  <c r="J34" i="61"/>
  <c r="J32" i="61"/>
  <c r="J12" i="61"/>
  <c r="J31" i="61"/>
  <c r="J9" i="61"/>
  <c r="J19" i="61"/>
  <c r="M13" i="61"/>
  <c r="I16" i="61"/>
  <c r="L9" i="61"/>
  <c r="L11" i="61"/>
  <c r="I12" i="61"/>
  <c r="M16" i="61"/>
  <c r="M31" i="61"/>
  <c r="M33" i="61"/>
  <c r="I33" i="61"/>
  <c r="K8" i="61"/>
  <c r="K7" i="61"/>
  <c r="E10" i="61"/>
  <c r="L10" i="61"/>
  <c r="J27" i="61"/>
  <c r="J25" i="61"/>
  <c r="F8" i="61"/>
  <c r="I11" i="61"/>
  <c r="L12" i="61"/>
  <c r="I13" i="61"/>
  <c r="L22" i="61"/>
  <c r="I28" i="61"/>
  <c r="M11" i="61"/>
  <c r="K10" i="61"/>
  <c r="J10" i="61"/>
  <c r="G8" i="61"/>
  <c r="L19" i="61"/>
  <c r="E31" i="61"/>
  <c r="E8" i="61"/>
  <c r="E7" i="61"/>
  <c r="H8" i="61"/>
  <c r="H7" i="61"/>
  <c r="I34" i="61"/>
  <c r="F62" i="55"/>
  <c r="J36" i="55"/>
  <c r="I9" i="55"/>
  <c r="J9" i="55"/>
  <c r="I36" i="55"/>
  <c r="M40" i="55"/>
  <c r="L40" i="55"/>
  <c r="J64" i="55"/>
  <c r="J63" i="55"/>
  <c r="I63" i="55"/>
  <c r="I60" i="55"/>
  <c r="J61" i="55"/>
  <c r="J60" i="55"/>
  <c r="J73" i="55"/>
  <c r="J72" i="55"/>
  <c r="I72" i="55"/>
  <c r="J23" i="55"/>
  <c r="J22" i="55"/>
  <c r="I22" i="55"/>
  <c r="J13" i="55"/>
  <c r="J12" i="55"/>
  <c r="I12" i="55"/>
  <c r="E62" i="55"/>
  <c r="E7" i="55"/>
  <c r="L41" i="55"/>
  <c r="J68" i="55"/>
  <c r="J67" i="55"/>
  <c r="I67" i="55"/>
  <c r="J66" i="55"/>
  <c r="J65" i="55"/>
  <c r="I65" i="55"/>
  <c r="L8" i="55"/>
  <c r="G7" i="55"/>
  <c r="J42" i="55"/>
  <c r="J41" i="55"/>
  <c r="I41" i="55"/>
  <c r="F8" i="55"/>
  <c r="F7" i="55"/>
  <c r="I74" i="55"/>
  <c r="J75" i="55"/>
  <c r="J74" i="55"/>
  <c r="I76" i="55"/>
  <c r="J77" i="55"/>
  <c r="J76" i="55"/>
  <c r="I52" i="55"/>
  <c r="M62" i="55"/>
  <c r="M52" i="55"/>
  <c r="L52" i="55"/>
  <c r="L67" i="55"/>
  <c r="M75" i="57"/>
  <c r="L75" i="57"/>
  <c r="J74" i="57"/>
  <c r="J73" i="57"/>
  <c r="I73" i="57"/>
  <c r="J57" i="57"/>
  <c r="J53" i="57"/>
  <c r="J40" i="57"/>
  <c r="I53" i="57"/>
  <c r="L73" i="57"/>
  <c r="M73" i="57"/>
  <c r="I40" i="57"/>
  <c r="L12" i="57"/>
  <c r="M12" i="57"/>
  <c r="J76" i="57"/>
  <c r="J75" i="57"/>
  <c r="I75" i="57"/>
  <c r="J67" i="57"/>
  <c r="J66" i="57"/>
  <c r="J61" i="57"/>
  <c r="I66" i="57"/>
  <c r="G8" i="57"/>
  <c r="G61" i="57"/>
  <c r="M66" i="57"/>
  <c r="L66" i="57"/>
  <c r="F8" i="57"/>
  <c r="F7" i="57"/>
  <c r="I68" i="57"/>
  <c r="J9" i="57"/>
  <c r="J8" i="57"/>
  <c r="M53" i="57"/>
  <c r="M40" i="57"/>
  <c r="L53" i="57"/>
  <c r="L40" i="57"/>
  <c r="G40" i="57"/>
  <c r="J13" i="57"/>
  <c r="J12" i="57"/>
  <c r="I12" i="57"/>
  <c r="I9" i="57"/>
  <c r="I8" i="57"/>
  <c r="M8" i="61"/>
  <c r="L8" i="61"/>
  <c r="G7" i="61"/>
  <c r="I8" i="61"/>
  <c r="J8" i="61"/>
  <c r="F7" i="61"/>
  <c r="I7" i="61"/>
  <c r="J7" i="61"/>
  <c r="I20" i="58"/>
  <c r="I21" i="58"/>
  <c r="B4" i="57"/>
  <c r="B2" i="61"/>
  <c r="G22" i="58"/>
  <c r="L3" i="59"/>
  <c r="B4" i="59"/>
  <c r="B2" i="59"/>
  <c r="L44" i="58"/>
  <c r="M44" i="58"/>
  <c r="L45" i="58"/>
  <c r="M45" i="58"/>
  <c r="L58" i="58"/>
  <c r="M58" i="58"/>
  <c r="L20" i="58"/>
  <c r="M20" i="58"/>
  <c r="B4" i="58"/>
  <c r="B2" i="58"/>
  <c r="L3" i="58"/>
  <c r="M77" i="58"/>
  <c r="L77" i="58"/>
  <c r="I77" i="58"/>
  <c r="K76" i="58"/>
  <c r="M75" i="58"/>
  <c r="L75" i="58"/>
  <c r="I75" i="58"/>
  <c r="I74" i="58"/>
  <c r="K74" i="58"/>
  <c r="L74" i="58"/>
  <c r="M73" i="58"/>
  <c r="L73" i="58"/>
  <c r="I73" i="58"/>
  <c r="K72" i="58"/>
  <c r="M71" i="58"/>
  <c r="L71" i="58"/>
  <c r="I71" i="58"/>
  <c r="M70" i="58"/>
  <c r="L70" i="58"/>
  <c r="I70" i="58"/>
  <c r="K69" i="58"/>
  <c r="M68" i="58"/>
  <c r="L68" i="58"/>
  <c r="I68" i="58"/>
  <c r="K67" i="58"/>
  <c r="M67" i="58"/>
  <c r="M66" i="58"/>
  <c r="L66" i="58"/>
  <c r="I66" i="58"/>
  <c r="I65" i="58"/>
  <c r="K65" i="58"/>
  <c r="M64" i="58"/>
  <c r="L64" i="58"/>
  <c r="I64" i="58"/>
  <c r="I63" i="58"/>
  <c r="K63" i="58"/>
  <c r="K62" i="58"/>
  <c r="M63" i="58"/>
  <c r="M61" i="58"/>
  <c r="L61" i="58"/>
  <c r="I61" i="58"/>
  <c r="K60" i="58"/>
  <c r="M59" i="58"/>
  <c r="L59" i="58"/>
  <c r="I59" i="58"/>
  <c r="J59" i="58"/>
  <c r="I58" i="58"/>
  <c r="J58" i="58"/>
  <c r="M57" i="58"/>
  <c r="L57" i="58"/>
  <c r="I57" i="58"/>
  <c r="M56" i="58"/>
  <c r="L56" i="58"/>
  <c r="I56" i="58"/>
  <c r="J56" i="58"/>
  <c r="M55" i="58"/>
  <c r="L55" i="58"/>
  <c r="I55" i="58"/>
  <c r="J55" i="58"/>
  <c r="M54" i="58"/>
  <c r="L54" i="58"/>
  <c r="I54" i="58"/>
  <c r="J54" i="58"/>
  <c r="M53" i="58"/>
  <c r="L53" i="58"/>
  <c r="I53" i="58"/>
  <c r="J53" i="58"/>
  <c r="K52" i="58"/>
  <c r="M51" i="58"/>
  <c r="L51" i="58"/>
  <c r="I51" i="58"/>
  <c r="M50" i="58"/>
  <c r="L50" i="58"/>
  <c r="I50" i="58"/>
  <c r="M49" i="58"/>
  <c r="L49" i="58"/>
  <c r="I49" i="58"/>
  <c r="I48" i="58"/>
  <c r="K48" i="58"/>
  <c r="M47" i="58"/>
  <c r="L47" i="58"/>
  <c r="I47" i="58"/>
  <c r="J47" i="58"/>
  <c r="J46" i="58"/>
  <c r="K46" i="58"/>
  <c r="I45" i="58"/>
  <c r="I44" i="58"/>
  <c r="M43" i="58"/>
  <c r="L43" i="58"/>
  <c r="I43" i="58"/>
  <c r="M42" i="58"/>
  <c r="L42" i="58"/>
  <c r="I42" i="58"/>
  <c r="K41" i="58"/>
  <c r="M39" i="58"/>
  <c r="L39" i="58"/>
  <c r="I39" i="58"/>
  <c r="M38" i="58"/>
  <c r="L38" i="58"/>
  <c r="I38" i="58"/>
  <c r="J38" i="58"/>
  <c r="M37" i="58"/>
  <c r="L37" i="58"/>
  <c r="I37" i="58"/>
  <c r="K36" i="58"/>
  <c r="M35" i="58"/>
  <c r="L35" i="58"/>
  <c r="I35" i="58"/>
  <c r="J35" i="58"/>
  <c r="J34" i="58"/>
  <c r="K34" i="58"/>
  <c r="M34" i="58"/>
  <c r="M33" i="58"/>
  <c r="L33" i="58"/>
  <c r="I33" i="58"/>
  <c r="M32" i="58"/>
  <c r="L32" i="58"/>
  <c r="I32" i="58"/>
  <c r="M31" i="58"/>
  <c r="L31" i="58"/>
  <c r="I31" i="58"/>
  <c r="M30" i="58"/>
  <c r="L30" i="58"/>
  <c r="I30" i="58"/>
  <c r="M29" i="58"/>
  <c r="L29" i="58"/>
  <c r="I29" i="58"/>
  <c r="K28" i="58"/>
  <c r="H28" i="58"/>
  <c r="G28" i="58"/>
  <c r="F28" i="58"/>
  <c r="E28" i="58"/>
  <c r="M27" i="58"/>
  <c r="L27" i="58"/>
  <c r="I27" i="58"/>
  <c r="J27" i="58"/>
  <c r="I26" i="58"/>
  <c r="J26" i="58"/>
  <c r="M25" i="58"/>
  <c r="L25" i="58"/>
  <c r="I25" i="58"/>
  <c r="J25" i="58"/>
  <c r="M24" i="58"/>
  <c r="L24" i="58"/>
  <c r="I24" i="58"/>
  <c r="M23" i="58"/>
  <c r="L23" i="58"/>
  <c r="I23" i="58"/>
  <c r="K22" i="58"/>
  <c r="H22" i="58"/>
  <c r="F22" i="58"/>
  <c r="E22" i="58"/>
  <c r="M21" i="58"/>
  <c r="L21" i="58"/>
  <c r="M19" i="58"/>
  <c r="L19" i="58"/>
  <c r="I19" i="58"/>
  <c r="M18" i="58"/>
  <c r="L18" i="58"/>
  <c r="I18" i="58"/>
  <c r="M17" i="58"/>
  <c r="L17" i="58"/>
  <c r="I17" i="58"/>
  <c r="M16" i="58"/>
  <c r="L16" i="58"/>
  <c r="I16" i="58"/>
  <c r="J16" i="58"/>
  <c r="M15" i="58"/>
  <c r="L15" i="58"/>
  <c r="I15" i="58"/>
  <c r="M14" i="58"/>
  <c r="L14" i="58"/>
  <c r="I14" i="58"/>
  <c r="M13" i="58"/>
  <c r="L13" i="58"/>
  <c r="I13" i="58"/>
  <c r="J13" i="58"/>
  <c r="K12" i="58"/>
  <c r="H12" i="58"/>
  <c r="G12" i="58"/>
  <c r="F12" i="58"/>
  <c r="E12" i="58"/>
  <c r="M11" i="58"/>
  <c r="L11" i="58"/>
  <c r="I11" i="58"/>
  <c r="J11" i="58"/>
  <c r="M10" i="58"/>
  <c r="L10" i="58"/>
  <c r="I10" i="58"/>
  <c r="K9" i="58"/>
  <c r="H9" i="58"/>
  <c r="G9" i="58"/>
  <c r="F9" i="58"/>
  <c r="M9" i="58"/>
  <c r="E9" i="58"/>
  <c r="J15" i="58"/>
  <c r="J32" i="58"/>
  <c r="L46" i="58"/>
  <c r="J50" i="58"/>
  <c r="I72" i="58"/>
  <c r="J73" i="58"/>
  <c r="J72" i="58"/>
  <c r="I9" i="58"/>
  <c r="J10" i="58"/>
  <c r="J24" i="58"/>
  <c r="L63" i="58"/>
  <c r="L76" i="58"/>
  <c r="J14" i="58"/>
  <c r="J18" i="58"/>
  <c r="J43" i="58"/>
  <c r="J51" i="58"/>
  <c r="I76" i="58"/>
  <c r="J77" i="58"/>
  <c r="J76" i="58"/>
  <c r="L9" i="58"/>
  <c r="I46" i="58"/>
  <c r="L65" i="58"/>
  <c r="J49" i="58"/>
  <c r="J66" i="58"/>
  <c r="J65" i="58"/>
  <c r="J29" i="58"/>
  <c r="M74" i="58"/>
  <c r="J75" i="58"/>
  <c r="J74" i="58"/>
  <c r="M48" i="58"/>
  <c r="L48" i="58"/>
  <c r="J44" i="58"/>
  <c r="J17" i="58"/>
  <c r="M76" i="58"/>
  <c r="J42" i="58"/>
  <c r="K8" i="58"/>
  <c r="K7" i="58"/>
  <c r="J19" i="58"/>
  <c r="M46" i="58"/>
  <c r="M65" i="58"/>
  <c r="L67" i="58"/>
  <c r="J31" i="58"/>
  <c r="M72" i="58"/>
  <c r="J23" i="58"/>
  <c r="L41" i="58"/>
  <c r="L72" i="58"/>
  <c r="J68" i="58"/>
  <c r="J67" i="58"/>
  <c r="K40" i="58"/>
  <c r="I67" i="58"/>
  <c r="J30" i="58"/>
  <c r="J57" i="58"/>
  <c r="M41" i="58"/>
  <c r="I34" i="58"/>
  <c r="M60" i="58"/>
  <c r="L60" i="58"/>
  <c r="M52" i="58"/>
  <c r="L34" i="58"/>
  <c r="L22" i="58"/>
  <c r="J20" i="58"/>
  <c r="L69" i="58"/>
  <c r="M36" i="58"/>
  <c r="L36" i="58"/>
  <c r="L62" i="58"/>
  <c r="M62" i="58"/>
  <c r="M69" i="58"/>
  <c r="J61" i="58"/>
  <c r="J60" i="58"/>
  <c r="L40" i="58"/>
  <c r="M40" i="58"/>
  <c r="L52" i="58"/>
  <c r="J37" i="58"/>
  <c r="I36" i="58"/>
  <c r="I12" i="58"/>
  <c r="J21" i="58"/>
  <c r="J9" i="58"/>
  <c r="J22" i="58"/>
  <c r="M22" i="58"/>
  <c r="J48" i="58"/>
  <c r="E8" i="58"/>
  <c r="E7" i="58"/>
  <c r="H8" i="58"/>
  <c r="H7" i="58"/>
  <c r="J52" i="58"/>
  <c r="J39" i="58"/>
  <c r="J36" i="58"/>
  <c r="J45" i="58"/>
  <c r="J41" i="58"/>
  <c r="J40" i="58"/>
  <c r="I60" i="58"/>
  <c r="I52" i="58"/>
  <c r="J70" i="58"/>
  <c r="J71" i="58"/>
  <c r="J64" i="58"/>
  <c r="J63" i="58"/>
  <c r="I41" i="58"/>
  <c r="I69" i="58"/>
  <c r="M28" i="58"/>
  <c r="I28" i="58"/>
  <c r="J33" i="58"/>
  <c r="J28" i="58"/>
  <c r="L28" i="58"/>
  <c r="I22" i="58"/>
  <c r="F8" i="58"/>
  <c r="F7" i="58"/>
  <c r="J12" i="58"/>
  <c r="M12" i="58"/>
  <c r="G8" i="58"/>
  <c r="L12" i="58"/>
  <c r="J69" i="58"/>
  <c r="I40" i="58"/>
  <c r="I62" i="58"/>
  <c r="J62" i="58"/>
  <c r="I8" i="58"/>
  <c r="I7" i="58"/>
  <c r="J8" i="58"/>
  <c r="M8" i="58"/>
  <c r="G7" i="58"/>
  <c r="L8" i="58"/>
  <c r="J7" i="58"/>
  <c r="L7" i="58"/>
  <c r="M7" i="58"/>
  <c r="I61" i="57"/>
  <c r="I40" i="55"/>
  <c r="J8" i="55"/>
  <c r="L62" i="55"/>
  <c r="M7" i="55"/>
  <c r="L7" i="55"/>
  <c r="I62" i="55"/>
  <c r="I8" i="55"/>
  <c r="I7" i="55"/>
  <c r="J40" i="55"/>
  <c r="J62" i="55"/>
  <c r="J7" i="55"/>
  <c r="M8" i="55"/>
  <c r="L61" i="57"/>
  <c r="M61" i="57"/>
  <c r="I7" i="57"/>
  <c r="J7" i="57"/>
  <c r="G7" i="57"/>
  <c r="M8" i="57"/>
  <c r="L8" i="57"/>
  <c r="M7" i="61"/>
  <c r="L7" i="61"/>
  <c r="L7" i="57"/>
  <c r="M7" i="57"/>
</calcChain>
</file>

<file path=xl/comments1.xml><?xml version="1.0" encoding="utf-8"?>
<comments xmlns="http://schemas.openxmlformats.org/spreadsheetml/2006/main">
  <authors>
    <author>user</author>
  </authors>
  <commentList>
    <comment ref="B2" authorId="0" shapeId="0">
      <text>
        <r>
          <rPr>
            <b/>
            <sz val="9"/>
            <color indexed="81"/>
            <rFont val="돋움"/>
            <family val="3"/>
            <charset val="129"/>
          </rPr>
          <t>구세외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세입징수보고서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보고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작성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B2" authorId="0" shapeId="0">
      <text>
        <r>
          <rPr>
            <b/>
            <sz val="9"/>
            <color indexed="81"/>
            <rFont val="돋움"/>
            <family val="3"/>
            <charset val="129"/>
          </rPr>
          <t>매월초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각과에서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취합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B2" authorId="0" shapeId="0">
      <text>
        <r>
          <rPr>
            <sz val="9"/>
            <color indexed="81"/>
            <rFont val="돋움"/>
            <family val="3"/>
            <charset val="129"/>
          </rPr>
          <t>주요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변상금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과태료</t>
        </r>
        <r>
          <rPr>
            <sz val="9"/>
            <color indexed="81"/>
            <rFont val="Tahoma"/>
            <family val="2"/>
          </rPr>
          <t xml:space="preserve"> 
</t>
        </r>
      </text>
    </comment>
    <comment ref="D34" authorId="0" shapeId="0">
      <text>
        <r>
          <rPr>
            <b/>
            <sz val="9"/>
            <color indexed="81"/>
            <rFont val="돋움"/>
            <family val="3"/>
            <charset val="129"/>
          </rPr>
          <t>자관 구세외 특별회계 과목별징수보고서 시트2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B2" authorId="0" shapeId="0">
      <text>
        <r>
          <rPr>
            <b/>
            <sz val="9"/>
            <color indexed="81"/>
            <rFont val="돋움"/>
            <family val="3"/>
            <charset val="129"/>
          </rPr>
          <t>매월초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각과에서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취합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2" authorId="0" shapeId="0">
      <text>
        <r>
          <rPr>
            <sz val="9"/>
            <color indexed="81"/>
            <rFont val="돋움"/>
            <family val="3"/>
            <charset val="129"/>
          </rPr>
          <t>주차요금수입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기반시설부담금에
해당하지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지난년도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수입</t>
        </r>
      </text>
    </comment>
    <comment ref="C76" authorId="0" shapeId="0">
      <text>
        <r>
          <rPr>
            <sz val="9"/>
            <color indexed="81"/>
            <rFont val="돋움"/>
            <family val="3"/>
            <charset val="129"/>
          </rPr>
          <t>여객자동차운수사업법위반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과징금을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과징금</t>
        </r>
      </text>
    </comment>
    <comment ref="C90" authorId="0" shapeId="0">
      <text>
        <r>
          <rPr>
            <sz val="9"/>
            <color indexed="81"/>
            <rFont val="돋움"/>
            <family val="3"/>
            <charset val="129"/>
          </rPr>
          <t>학교용지부담금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기반시설부담금을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부담금</t>
        </r>
      </text>
    </comment>
  </commentList>
</comments>
</file>

<file path=xl/sharedStrings.xml><?xml version="1.0" encoding="utf-8"?>
<sst xmlns="http://schemas.openxmlformats.org/spreadsheetml/2006/main" count="580" uniqueCount="208">
  <si>
    <t xml:space="preserve"> </t>
  </si>
  <si>
    <t>징수결정액</t>
    <phoneticPr fontId="2" type="noConversion"/>
  </si>
  <si>
    <t>징 수 액</t>
    <phoneticPr fontId="2" type="noConversion"/>
  </si>
  <si>
    <t>최종예산액</t>
    <phoneticPr fontId="2" type="noConversion"/>
  </si>
  <si>
    <t>구 분</t>
    <phoneticPr fontId="2" type="noConversion"/>
  </si>
  <si>
    <t>(A)</t>
    <phoneticPr fontId="2" type="noConversion"/>
  </si>
  <si>
    <t>(B)</t>
    <phoneticPr fontId="2" type="noConversion"/>
  </si>
  <si>
    <t>(C)</t>
    <phoneticPr fontId="2" type="noConversion"/>
  </si>
  <si>
    <t>(D)</t>
    <phoneticPr fontId="2" type="noConversion"/>
  </si>
  <si>
    <t>징수율</t>
    <phoneticPr fontId="2" type="noConversion"/>
  </si>
  <si>
    <t>(C/A)</t>
    <phoneticPr fontId="2" type="noConversion"/>
  </si>
  <si>
    <t>(C/B)</t>
    <phoneticPr fontId="2" type="noConversion"/>
  </si>
  <si>
    <t xml:space="preserve"> 항 목 별</t>
    <phoneticPr fontId="2" type="noConversion"/>
  </si>
  <si>
    <t>(단위:원,%)</t>
    <phoneticPr fontId="2" type="noConversion"/>
  </si>
  <si>
    <t>미수납액</t>
  </si>
  <si>
    <t>미수납액
(E=B-C-D)</t>
    <phoneticPr fontId="2" type="noConversion"/>
  </si>
  <si>
    <t>체납액
(F=E-G)</t>
  </si>
  <si>
    <t>납기미도래
(G)</t>
  </si>
  <si>
    <t>200 세외수입</t>
    <phoneticPr fontId="2" type="noConversion"/>
  </si>
  <si>
    <t>210 경상적세외수입</t>
    <phoneticPr fontId="2" type="noConversion"/>
  </si>
  <si>
    <t>211 재산임대수입</t>
    <phoneticPr fontId="2" type="noConversion"/>
  </si>
  <si>
    <t>211-01 국유재산임대료</t>
    <phoneticPr fontId="2" type="noConversion"/>
  </si>
  <si>
    <t>211-02 공유재산임대료</t>
    <phoneticPr fontId="2" type="noConversion"/>
  </si>
  <si>
    <t>212 사용료수입</t>
    <phoneticPr fontId="2" type="noConversion"/>
  </si>
  <si>
    <t>212-01 도로사용료</t>
  </si>
  <si>
    <t>212-02 하천사용료</t>
  </si>
  <si>
    <t>212-03 하수도사용료</t>
  </si>
  <si>
    <t>212-04 상수도사용료</t>
  </si>
  <si>
    <t>212-05 공유수면사용료</t>
  </si>
  <si>
    <t>212-06 시장사용료</t>
  </si>
  <si>
    <t>212-07 입장료수입</t>
  </si>
  <si>
    <t>212-08 주차요금수입</t>
  </si>
  <si>
    <t>212-09 기타사용료</t>
  </si>
  <si>
    <t>213 수수료수입</t>
    <phoneticPr fontId="2" type="noConversion"/>
  </si>
  <si>
    <t>213-01 증지수입</t>
  </si>
  <si>
    <t>213-02 폐기물처리수수료</t>
  </si>
  <si>
    <t>213-03 재활용품수거판매수입</t>
  </si>
  <si>
    <t>213-04 보건의료수수료</t>
  </si>
  <si>
    <t>213-05 기타수수료</t>
  </si>
  <si>
    <t>214 사업수입</t>
    <phoneticPr fontId="2" type="noConversion"/>
  </si>
  <si>
    <t>214-01 사업장생산수입</t>
  </si>
  <si>
    <t>214-02 청산금수입</t>
  </si>
  <si>
    <t>214-03 매각사업수입</t>
  </si>
  <si>
    <t>214-04 배당금수입</t>
  </si>
  <si>
    <t>214-05 기타사업수입</t>
  </si>
  <si>
    <t>215 징수교부금수입</t>
    <phoneticPr fontId="2" type="noConversion"/>
  </si>
  <si>
    <t>216 이자수입</t>
    <phoneticPr fontId="2" type="noConversion"/>
  </si>
  <si>
    <t>216-01 공공예금이자수입</t>
  </si>
  <si>
    <t>216-02 융자금회수이자수입</t>
  </si>
  <si>
    <t>216-03 기타이자수입</t>
  </si>
  <si>
    <t>220 임시적세외수입</t>
    <phoneticPr fontId="2" type="noConversion"/>
  </si>
  <si>
    <t>221 재산매각수입</t>
    <phoneticPr fontId="2" type="noConversion"/>
  </si>
  <si>
    <t>221-01 국유재산매각귀속수입금</t>
  </si>
  <si>
    <t>221-02 시도유재산매각귀속수입금</t>
  </si>
  <si>
    <t>221-03 공유재산매각수입금</t>
  </si>
  <si>
    <t>221-04 불용품매각대금</t>
  </si>
  <si>
    <t>222 자치단체간부담금</t>
    <phoneticPr fontId="2" type="noConversion"/>
  </si>
  <si>
    <t>215-01 징수교부금수입</t>
  </si>
  <si>
    <t>222-01 자치단체간부담금</t>
  </si>
  <si>
    <t>223 보조금반환수입</t>
    <phoneticPr fontId="2" type="noConversion"/>
  </si>
  <si>
    <t>223-01 시ㆍ도비보조금등반환수입</t>
  </si>
  <si>
    <t>223-02 자체보조금등반환수입</t>
  </si>
  <si>
    <t>223-03 위탁비반환수입</t>
  </si>
  <si>
    <t>224 기타수입</t>
    <phoneticPr fontId="2" type="noConversion"/>
  </si>
  <si>
    <t>224-01 체납처분수입</t>
  </si>
  <si>
    <t>224-02 보상금수납금</t>
  </si>
  <si>
    <t>224-03 기부금수입</t>
  </si>
  <si>
    <t>224-04 지적재조사조정금</t>
  </si>
  <si>
    <t>224-05 지방교부세감소분보전수입</t>
  </si>
  <si>
    <t>224-06 위약금</t>
  </si>
  <si>
    <t>224-07 그외수입</t>
  </si>
  <si>
    <t>225 지난년도수입</t>
    <phoneticPr fontId="2" type="noConversion"/>
  </si>
  <si>
    <t>225-01 지난년도수입</t>
  </si>
  <si>
    <r>
      <t>230 지방행정제재</t>
    </r>
    <r>
      <rPr>
        <sz val="9"/>
        <rFont val="맑은 고딕"/>
        <family val="3"/>
        <charset val="129"/>
      </rPr>
      <t>‧</t>
    </r>
    <r>
      <rPr>
        <sz val="9"/>
        <rFont val="굴림"/>
        <family val="3"/>
      </rPr>
      <t>부과금</t>
    </r>
    <phoneticPr fontId="2" type="noConversion"/>
  </si>
  <si>
    <t>231 과징금</t>
    <phoneticPr fontId="2" type="noConversion"/>
  </si>
  <si>
    <t>231-01 과징금</t>
    <phoneticPr fontId="2" type="noConversion"/>
  </si>
  <si>
    <t>232 이행강제금</t>
    <phoneticPr fontId="2" type="noConversion"/>
  </si>
  <si>
    <t>232-01 이행강제금</t>
    <phoneticPr fontId="2" type="noConversion"/>
  </si>
  <si>
    <t>233 변상금</t>
    <phoneticPr fontId="2" type="noConversion"/>
  </si>
  <si>
    <t>233-01 변상금</t>
    <phoneticPr fontId="2" type="noConversion"/>
  </si>
  <si>
    <t>234 과태료</t>
    <phoneticPr fontId="2" type="noConversion"/>
  </si>
  <si>
    <t>234-01 차량관련과태료</t>
  </si>
  <si>
    <t>234-02 기타과태료</t>
  </si>
  <si>
    <t>235 환수금</t>
    <phoneticPr fontId="2" type="noConversion"/>
  </si>
  <si>
    <t>235-01 부정이익환수금</t>
  </si>
  <si>
    <t>236-01 부담금</t>
  </si>
  <si>
    <t>236 부담금</t>
    <phoneticPr fontId="2" type="noConversion"/>
  </si>
  <si>
    <t>237 범칙금</t>
    <phoneticPr fontId="2" type="noConversion"/>
  </si>
  <si>
    <t>237-01 범칙금</t>
    <phoneticPr fontId="2" type="noConversion"/>
  </si>
  <si>
    <t>기관명</t>
    <phoneticPr fontId="2" type="noConversion"/>
  </si>
  <si>
    <t>주차요금수입</t>
    <phoneticPr fontId="2" type="noConversion"/>
  </si>
  <si>
    <t>청산금수입</t>
    <phoneticPr fontId="2" type="noConversion"/>
  </si>
  <si>
    <t>매각사업수입</t>
    <phoneticPr fontId="2" type="noConversion"/>
  </si>
  <si>
    <t>기타사업수입</t>
    <phoneticPr fontId="2" type="noConversion"/>
  </si>
  <si>
    <t>그외수입</t>
    <phoneticPr fontId="2" type="noConversion"/>
  </si>
  <si>
    <t>여객자동차운수사업법위반 과징금</t>
    <phoneticPr fontId="2" type="noConversion"/>
  </si>
  <si>
    <t>과징금</t>
    <phoneticPr fontId="2" type="noConversion"/>
  </si>
  <si>
    <t>변상금</t>
    <phoneticPr fontId="2" type="noConversion"/>
  </si>
  <si>
    <t>기반시설부담금</t>
    <phoneticPr fontId="2" type="noConversion"/>
  </si>
  <si>
    <t>학교용지부담금</t>
    <phoneticPr fontId="2" type="noConversion"/>
  </si>
  <si>
    <t>교통유발부담금</t>
    <phoneticPr fontId="2" type="noConversion"/>
  </si>
  <si>
    <t>기타과징금</t>
    <phoneticPr fontId="2" type="noConversion"/>
  </si>
  <si>
    <t>부담금</t>
    <phoneticPr fontId="2" type="noConversion"/>
  </si>
  <si>
    <t>지난년도수입</t>
    <phoneticPr fontId="2" type="noConversion"/>
  </si>
  <si>
    <t>현년도</t>
    <phoneticPr fontId="2" type="noConversion"/>
  </si>
  <si>
    <t>과년도</t>
    <phoneticPr fontId="2" type="noConversion"/>
  </si>
  <si>
    <t>정리보류액</t>
  </si>
  <si>
    <t>구 분</t>
    <phoneticPr fontId="2" type="noConversion"/>
  </si>
  <si>
    <t>최종예산액</t>
    <phoneticPr fontId="2" type="noConversion"/>
  </si>
  <si>
    <t>징수율</t>
    <phoneticPr fontId="2" type="noConversion"/>
  </si>
  <si>
    <t xml:space="preserve"> 항 목 별</t>
    <phoneticPr fontId="2" type="noConversion"/>
  </si>
  <si>
    <t>(A)</t>
    <phoneticPr fontId="2" type="noConversion"/>
  </si>
  <si>
    <t>(B)</t>
    <phoneticPr fontId="2" type="noConversion"/>
  </si>
  <si>
    <t>(C)</t>
    <phoneticPr fontId="2" type="noConversion"/>
  </si>
  <si>
    <t>(D)</t>
    <phoneticPr fontId="2" type="noConversion"/>
  </si>
  <si>
    <t>(C/B)</t>
    <phoneticPr fontId="2" type="noConversion"/>
  </si>
  <si>
    <t/>
  </si>
  <si>
    <t>미추홀구</t>
  </si>
  <si>
    <t>미추홀구</t>
    <phoneticPr fontId="2" type="noConversion"/>
  </si>
  <si>
    <t>(단위:원,%)</t>
    <phoneticPr fontId="2" type="noConversion"/>
  </si>
  <si>
    <t>구 분</t>
    <phoneticPr fontId="2" type="noConversion"/>
  </si>
  <si>
    <t>징수결정액</t>
    <phoneticPr fontId="2" type="noConversion"/>
  </si>
  <si>
    <t>징수율</t>
    <phoneticPr fontId="2" type="noConversion"/>
  </si>
  <si>
    <t>(A)</t>
    <phoneticPr fontId="2" type="noConversion"/>
  </si>
  <si>
    <t>(C)</t>
    <phoneticPr fontId="2" type="noConversion"/>
  </si>
  <si>
    <t>(D)</t>
    <phoneticPr fontId="2" type="noConversion"/>
  </si>
  <si>
    <t>미수납액
(E=B-C-D)</t>
    <phoneticPr fontId="2" type="noConversion"/>
  </si>
  <si>
    <t>(C/B)</t>
    <phoneticPr fontId="2" type="noConversion"/>
  </si>
  <si>
    <t>최종예산액</t>
    <phoneticPr fontId="2" type="noConversion"/>
  </si>
  <si>
    <t>징 수 액</t>
    <phoneticPr fontId="2" type="noConversion"/>
  </si>
  <si>
    <t>(B)</t>
    <phoneticPr fontId="2" type="noConversion"/>
  </si>
  <si>
    <t>(C/A)</t>
    <phoneticPr fontId="2" type="noConversion"/>
  </si>
  <si>
    <t xml:space="preserve">2023년 12월  </t>
    <phoneticPr fontId="2" type="noConversion"/>
  </si>
  <si>
    <t>214 사업수입</t>
    <phoneticPr fontId="2" type="noConversion"/>
  </si>
  <si>
    <t>215 징수교부금수입</t>
    <phoneticPr fontId="2" type="noConversion"/>
  </si>
  <si>
    <t>216 이자수입</t>
    <phoneticPr fontId="2" type="noConversion"/>
  </si>
  <si>
    <t>220 임시적세외수입</t>
    <phoneticPr fontId="2" type="noConversion"/>
  </si>
  <si>
    <t>221 재산매각수입</t>
    <phoneticPr fontId="2" type="noConversion"/>
  </si>
  <si>
    <t>222 자치단체간부담금</t>
    <phoneticPr fontId="2" type="noConversion"/>
  </si>
  <si>
    <t>223 보조금반환수입</t>
    <phoneticPr fontId="2" type="noConversion"/>
  </si>
  <si>
    <t>224 기타수입</t>
    <phoneticPr fontId="2" type="noConversion"/>
  </si>
  <si>
    <t>234 과태료</t>
    <phoneticPr fontId="2" type="noConversion"/>
  </si>
  <si>
    <t>235 환수금</t>
    <phoneticPr fontId="2" type="noConversion"/>
  </si>
  <si>
    <t>236 부담금</t>
    <phoneticPr fontId="2" type="noConversion"/>
  </si>
  <si>
    <t>237 범칙금</t>
    <phoneticPr fontId="2" type="noConversion"/>
  </si>
  <si>
    <t>237-01 범칙금</t>
    <phoneticPr fontId="2" type="noConversion"/>
  </si>
  <si>
    <t>200 세외수입</t>
    <phoneticPr fontId="2" type="noConversion"/>
  </si>
  <si>
    <t>211-01 국유재산임대료</t>
    <phoneticPr fontId="2" type="noConversion"/>
  </si>
  <si>
    <t>211-02 공유재산임대료</t>
    <phoneticPr fontId="2" type="noConversion"/>
  </si>
  <si>
    <t>213 수수료수입</t>
    <phoneticPr fontId="2" type="noConversion"/>
  </si>
  <si>
    <t>222-02 일반부담금</t>
    <phoneticPr fontId="2" type="noConversion"/>
  </si>
  <si>
    <r>
      <t>230 지방행정제재</t>
    </r>
    <r>
      <rPr>
        <sz val="9"/>
        <rFont val="맑은 고딕"/>
        <family val="3"/>
        <charset val="129"/>
      </rPr>
      <t>‧</t>
    </r>
    <r>
      <rPr>
        <sz val="9"/>
        <rFont val="굴림"/>
        <family val="3"/>
      </rPr>
      <t>부과금</t>
    </r>
    <phoneticPr fontId="2" type="noConversion"/>
  </si>
  <si>
    <t>231 과징금</t>
    <phoneticPr fontId="2" type="noConversion"/>
  </si>
  <si>
    <t>231-01 과징금</t>
    <phoneticPr fontId="2" type="noConversion"/>
  </si>
  <si>
    <t>232-01 이행강제금</t>
    <phoneticPr fontId="2" type="noConversion"/>
  </si>
  <si>
    <t>233 변상금</t>
    <phoneticPr fontId="2" type="noConversion"/>
  </si>
  <si>
    <t>233-01 변상금</t>
    <phoneticPr fontId="2" type="noConversion"/>
  </si>
  <si>
    <t>2023년 12월  미추홀구  일반회계 지난년도 세외수입 징수현황</t>
    <phoneticPr fontId="2" type="noConversion"/>
  </si>
  <si>
    <t>합       계</t>
    <phoneticPr fontId="2" type="noConversion"/>
  </si>
  <si>
    <t>현년도</t>
    <phoneticPr fontId="2" type="noConversion"/>
  </si>
  <si>
    <t>과년도</t>
    <phoneticPr fontId="2" type="noConversion"/>
  </si>
  <si>
    <t>일반회계</t>
    <phoneticPr fontId="2" type="noConversion"/>
  </si>
  <si>
    <t>국공유변상금</t>
    <phoneticPr fontId="2" type="noConversion"/>
  </si>
  <si>
    <t>책임보험미가입과태료</t>
    <phoneticPr fontId="2" type="noConversion"/>
  </si>
  <si>
    <t>자동차검사지연과태료</t>
    <phoneticPr fontId="2" type="noConversion"/>
  </si>
  <si>
    <t>자동차정밀검사과태료</t>
    <phoneticPr fontId="2" type="noConversion"/>
  </si>
  <si>
    <t>부동산실명법과징금</t>
    <phoneticPr fontId="2" type="noConversion"/>
  </si>
  <si>
    <t>건축법이행강제금</t>
    <phoneticPr fontId="2" type="noConversion"/>
  </si>
  <si>
    <t>특별회계</t>
    <phoneticPr fontId="2" type="noConversion"/>
  </si>
  <si>
    <t>주정차위반과태료</t>
    <phoneticPr fontId="2" type="noConversion"/>
  </si>
  <si>
    <t>2023년 12월  미추홀구  일반회계 세외수입 징수현황</t>
    <phoneticPr fontId="2" type="noConversion"/>
  </si>
  <si>
    <t>286-005 국유재산변상금</t>
  </si>
  <si>
    <t>286-006 시유재산변상금</t>
  </si>
  <si>
    <t>286-007 구유재산변상금</t>
  </si>
  <si>
    <t>286-017 공유재산무단점유변상금</t>
  </si>
  <si>
    <t>288-080 자동차손해배상보장법위반과태료</t>
  </si>
  <si>
    <t>288-131 자동차검사지연과태료</t>
  </si>
  <si>
    <t>288-330 배출가스정밀검사과태료</t>
  </si>
  <si>
    <t>288-211 부동산실권리자명의등기법과징금</t>
  </si>
  <si>
    <t>288-263 건축법이행강제금</t>
  </si>
  <si>
    <t>200 세외수입</t>
  </si>
  <si>
    <t>210 경상적세외수입</t>
  </si>
  <si>
    <t>211 재산임대수입</t>
  </si>
  <si>
    <t>211-01 국유재산임대료</t>
  </si>
  <si>
    <t>211-02 공유재산임대료</t>
  </si>
  <si>
    <t>212 사용료수입</t>
  </si>
  <si>
    <t>213 수수료수입</t>
  </si>
  <si>
    <t>214 사업수입</t>
  </si>
  <si>
    <t>215 징수교부금수입</t>
  </si>
  <si>
    <t>216 이자수입</t>
  </si>
  <si>
    <t>220 임시적세외수입</t>
  </si>
  <si>
    <t>221 재산매각수입</t>
  </si>
  <si>
    <t>222 자치단체간부담금</t>
  </si>
  <si>
    <t>223 보조금반환수입</t>
  </si>
  <si>
    <t>224 기타수입</t>
  </si>
  <si>
    <t>225 지난년도수입</t>
  </si>
  <si>
    <t>230 지방행정제재‧부과금</t>
  </si>
  <si>
    <t>231 과징금</t>
  </si>
  <si>
    <t>231-01 과징금</t>
  </si>
  <si>
    <t>232 이행강제금</t>
  </si>
  <si>
    <t>232-01 이행강제금</t>
  </si>
  <si>
    <t>233 변상금</t>
  </si>
  <si>
    <t>233-01 변상금</t>
  </si>
  <si>
    <t>234 과태료</t>
  </si>
  <si>
    <t>235 환수금</t>
  </si>
  <si>
    <t>236 부담금</t>
  </si>
  <si>
    <t>237 범칙금</t>
  </si>
  <si>
    <t>237-01 범칙금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</si>
</sst>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80" formatCode="_-* #,##0.0_-;\-* #,##0.0_-;_-* &quot;-&quot;_-;_-@_-"/>
    <numFmt numFmtId="187" formatCode="_-* #,##0_-;&quot;₩&quot;\!\-* #,##0_-;_-* &quot;-&quot;_-;_-@_-"/>
  </numFmts>
  <fonts count="2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0"/>
      <name val="굴림"/>
      <family val="3"/>
      <charset val="129"/>
    </font>
    <font>
      <b/>
      <sz val="12"/>
      <name val="굴림"/>
      <family val="3"/>
      <charset val="129"/>
    </font>
    <font>
      <sz val="9"/>
      <name val="굴림"/>
      <family val="3"/>
      <charset val="129"/>
    </font>
    <font>
      <sz val="14"/>
      <name val="굴림"/>
      <family val="3"/>
      <charset val="129"/>
    </font>
    <font>
      <sz val="11"/>
      <name val="굴림"/>
      <family val="3"/>
      <charset val="129"/>
    </font>
    <font>
      <sz val="20"/>
      <name val="HY헤드라인M"/>
      <family val="1"/>
      <charset val="129"/>
    </font>
    <font>
      <sz val="9"/>
      <name val="맑은 고딕"/>
      <family val="3"/>
      <charset val="129"/>
    </font>
    <font>
      <sz val="9"/>
      <name val="굴림"/>
      <family val="3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name val="굴림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9"/>
      <color rgb="FF000000"/>
      <name val="굴림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FEFCB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7" fillId="0" borderId="0">
      <alignment vertical="center"/>
    </xf>
  </cellStyleXfs>
  <cellXfs count="190">
    <xf numFmtId="0" fontId="0" fillId="0" borderId="0" xfId="0"/>
    <xf numFmtId="41" fontId="3" fillId="0" borderId="0" xfId="1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41" fontId="4" fillId="0" borderId="0" xfId="1" applyFont="1" applyAlignment="1" applyProtection="1">
      <alignment vertical="center"/>
    </xf>
    <xf numFmtId="41" fontId="3" fillId="0" borderId="0" xfId="1" applyFont="1" applyAlignment="1" applyProtection="1">
      <alignment vertical="center"/>
    </xf>
    <xf numFmtId="41" fontId="6" fillId="0" borderId="0" xfId="1" applyFont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8" fillId="0" borderId="0" xfId="0" applyFont="1" applyFill="1" applyProtection="1"/>
    <xf numFmtId="41" fontId="6" fillId="2" borderId="1" xfId="1" applyFont="1" applyFill="1" applyBorder="1" applyAlignment="1" applyProtection="1">
      <alignment vertical="center"/>
    </xf>
    <xf numFmtId="41" fontId="6" fillId="2" borderId="2" xfId="1" applyFont="1" applyFill="1" applyBorder="1" applyAlignment="1" applyProtection="1">
      <alignment horizontal="right" vertical="center"/>
    </xf>
    <xf numFmtId="41" fontId="6" fillId="2" borderId="3" xfId="1" applyFont="1" applyFill="1" applyBorder="1" applyAlignment="1" applyProtection="1">
      <alignment horizontal="right" vertical="center"/>
    </xf>
    <xf numFmtId="41" fontId="6" fillId="2" borderId="4" xfId="1" applyFont="1" applyFill="1" applyBorder="1" applyAlignment="1" applyProtection="1">
      <alignment horizontal="centerContinuous" vertical="center"/>
    </xf>
    <xf numFmtId="41" fontId="6" fillId="2" borderId="4" xfId="1" applyFont="1" applyFill="1" applyBorder="1" applyAlignment="1" applyProtection="1">
      <alignment horizontal="center" vertical="center"/>
    </xf>
    <xf numFmtId="41" fontId="5" fillId="3" borderId="5" xfId="1" applyFont="1" applyFill="1" applyBorder="1" applyAlignment="1" applyProtection="1">
      <alignment horizontal="center" vertical="center"/>
    </xf>
    <xf numFmtId="41" fontId="6" fillId="2" borderId="6" xfId="1" applyFont="1" applyFill="1" applyBorder="1" applyAlignment="1" applyProtection="1">
      <alignment vertical="center"/>
    </xf>
    <xf numFmtId="41" fontId="6" fillId="2" borderId="0" xfId="1" applyFont="1" applyFill="1" applyBorder="1" applyAlignment="1" applyProtection="1">
      <alignment vertical="center"/>
    </xf>
    <xf numFmtId="41" fontId="6" fillId="2" borderId="7" xfId="1" applyFont="1" applyFill="1" applyBorder="1" applyAlignment="1" applyProtection="1">
      <alignment vertical="center"/>
    </xf>
    <xf numFmtId="41" fontId="6" fillId="2" borderId="8" xfId="1" quotePrefix="1" applyFont="1" applyFill="1" applyBorder="1" applyAlignment="1" applyProtection="1">
      <alignment horizontal="center" vertical="center"/>
    </xf>
    <xf numFmtId="41" fontId="6" fillId="2" borderId="9" xfId="1" quotePrefix="1" applyFont="1" applyFill="1" applyBorder="1" applyAlignment="1" applyProtection="1">
      <alignment horizontal="center" vertical="center"/>
    </xf>
    <xf numFmtId="41" fontId="6" fillId="2" borderId="10" xfId="1" quotePrefix="1" applyFont="1" applyFill="1" applyBorder="1" applyAlignment="1" applyProtection="1">
      <alignment horizontal="center" vertical="center"/>
    </xf>
    <xf numFmtId="41" fontId="6" fillId="2" borderId="11" xfId="1" applyFont="1" applyFill="1" applyBorder="1" applyAlignment="1" applyProtection="1">
      <alignment horizontal="centerContinuous" vertical="center"/>
    </xf>
    <xf numFmtId="41" fontId="6" fillId="2" borderId="12" xfId="1" applyFont="1" applyFill="1" applyBorder="1" applyAlignment="1" applyProtection="1">
      <alignment horizontal="centerContinuous" vertical="center"/>
    </xf>
    <xf numFmtId="41" fontId="6" fillId="2" borderId="8" xfId="1" quotePrefix="1" applyFont="1" applyFill="1" applyBorder="1" applyAlignment="1" applyProtection="1">
      <alignment horizontal="center" vertical="center" wrapText="1"/>
    </xf>
    <xf numFmtId="41" fontId="11" fillId="4" borderId="13" xfId="1" applyFont="1" applyFill="1" applyBorder="1" applyAlignment="1" applyProtection="1">
      <alignment vertical="center" shrinkToFit="1"/>
    </xf>
    <xf numFmtId="180" fontId="11" fillId="4" borderId="13" xfId="1" applyNumberFormat="1" applyFont="1" applyFill="1" applyBorder="1" applyAlignment="1" applyProtection="1">
      <alignment vertical="center" shrinkToFit="1"/>
    </xf>
    <xf numFmtId="180" fontId="11" fillId="4" borderId="14" xfId="1" applyNumberFormat="1" applyFont="1" applyFill="1" applyBorder="1" applyAlignment="1" applyProtection="1">
      <alignment vertical="center" shrinkToFit="1"/>
    </xf>
    <xf numFmtId="41" fontId="11" fillId="5" borderId="15" xfId="1" applyFont="1" applyFill="1" applyBorder="1" applyAlignment="1" applyProtection="1">
      <alignment vertical="center" shrinkToFit="1"/>
    </xf>
    <xf numFmtId="41" fontId="11" fillId="5" borderId="16" xfId="1" applyFont="1" applyFill="1" applyBorder="1" applyAlignment="1" applyProtection="1">
      <alignment vertical="center" shrinkToFit="1"/>
    </xf>
    <xf numFmtId="41" fontId="11" fillId="6" borderId="17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</xf>
    <xf numFmtId="41" fontId="11" fillId="6" borderId="19" xfId="1" applyFont="1" applyFill="1" applyBorder="1" applyAlignment="1" applyProtection="1">
      <alignment vertical="center" shrinkToFit="1"/>
    </xf>
    <xf numFmtId="41" fontId="11" fillId="2" borderId="18" xfId="1" applyFont="1" applyFill="1" applyBorder="1" applyAlignment="1" applyProtection="1">
      <alignment vertical="center"/>
    </xf>
    <xf numFmtId="41" fontId="11" fillId="0" borderId="18" xfId="1" applyFont="1" applyFill="1" applyBorder="1" applyAlignment="1" applyProtection="1">
      <alignment vertical="center" shrinkToFit="1"/>
      <protection locked="0"/>
    </xf>
    <xf numFmtId="41" fontId="11" fillId="0" borderId="18" xfId="1" applyFont="1" applyFill="1" applyBorder="1" applyAlignment="1" applyProtection="1">
      <alignment vertical="center" shrinkToFit="1"/>
    </xf>
    <xf numFmtId="41" fontId="11" fillId="0" borderId="19" xfId="1" applyFont="1" applyFill="1" applyBorder="1" applyAlignment="1" applyProtection="1">
      <alignment vertical="center" shrinkToFit="1"/>
    </xf>
    <xf numFmtId="180" fontId="11" fillId="8" borderId="18" xfId="1" applyNumberFormat="1" applyFont="1" applyFill="1" applyBorder="1" applyAlignment="1" applyProtection="1">
      <alignment vertical="center" shrinkToFit="1"/>
    </xf>
    <xf numFmtId="180" fontId="11" fillId="8" borderId="19" xfId="1" applyNumberFormat="1" applyFont="1" applyFill="1" applyBorder="1" applyAlignment="1" applyProtection="1">
      <alignment vertical="center" shrinkToFit="1"/>
    </xf>
    <xf numFmtId="180" fontId="11" fillId="0" borderId="18" xfId="1" applyNumberFormat="1" applyFont="1" applyFill="1" applyBorder="1" applyAlignment="1" applyProtection="1">
      <alignment vertical="center" shrinkToFit="1"/>
    </xf>
    <xf numFmtId="180" fontId="11" fillId="0" borderId="19" xfId="1" applyNumberFormat="1" applyFont="1" applyFill="1" applyBorder="1" applyAlignment="1" applyProtection="1">
      <alignment vertical="center" shrinkToFit="1"/>
    </xf>
    <xf numFmtId="41" fontId="11" fillId="5" borderId="18" xfId="1" applyFont="1" applyFill="1" applyBorder="1" applyAlignment="1" applyProtection="1">
      <alignment vertical="center" shrinkToFit="1"/>
    </xf>
    <xf numFmtId="180" fontId="11" fillId="5" borderId="18" xfId="1" applyNumberFormat="1" applyFont="1" applyFill="1" applyBorder="1" applyAlignment="1" applyProtection="1">
      <alignment vertical="center" shrinkToFit="1"/>
    </xf>
    <xf numFmtId="180" fontId="11" fillId="5" borderId="19" xfId="1" applyNumberFormat="1" applyFont="1" applyFill="1" applyBorder="1" applyAlignment="1" applyProtection="1">
      <alignment vertical="center" shrinkToFit="1"/>
    </xf>
    <xf numFmtId="41" fontId="11" fillId="2" borderId="17" xfId="1" applyFont="1" applyFill="1" applyBorder="1" applyAlignment="1" applyProtection="1">
      <alignment vertical="center"/>
    </xf>
    <xf numFmtId="41" fontId="11" fillId="7" borderId="18" xfId="1" applyFont="1" applyFill="1" applyBorder="1" applyAlignment="1" applyProtection="1">
      <alignment vertical="center" shrinkToFit="1"/>
      <protection locked="0"/>
    </xf>
    <xf numFmtId="41" fontId="11" fillId="9" borderId="17" xfId="1" applyFont="1" applyFill="1" applyBorder="1" applyAlignment="1" applyProtection="1">
      <alignment vertical="center"/>
    </xf>
    <xf numFmtId="41" fontId="11" fillId="9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</xf>
    <xf numFmtId="180" fontId="11" fillId="10" borderId="18" xfId="1" applyNumberFormat="1" applyFont="1" applyFill="1" applyBorder="1" applyAlignment="1" applyProtection="1">
      <alignment vertical="center" shrinkToFit="1"/>
    </xf>
    <xf numFmtId="180" fontId="11" fillId="10" borderId="19" xfId="1" applyNumberFormat="1" applyFont="1" applyFill="1" applyBorder="1" applyAlignment="1" applyProtection="1">
      <alignment vertical="center" shrinkToFit="1"/>
    </xf>
    <xf numFmtId="41" fontId="11" fillId="11" borderId="18" xfId="1" applyFont="1" applyFill="1" applyBorder="1" applyAlignment="1" applyProtection="1">
      <alignment vertical="center" shrinkToFit="1"/>
      <protection locked="0"/>
    </xf>
    <xf numFmtId="180" fontId="11" fillId="11" borderId="18" xfId="1" applyNumberFormat="1" applyFont="1" applyFill="1" applyBorder="1" applyAlignment="1" applyProtection="1">
      <alignment vertical="center" shrinkToFit="1"/>
    </xf>
    <xf numFmtId="180" fontId="11" fillId="11" borderId="19" xfId="1" applyNumberFormat="1" applyFont="1" applyFill="1" applyBorder="1" applyAlignment="1" applyProtection="1">
      <alignment vertical="center" shrinkToFit="1"/>
    </xf>
    <xf numFmtId="41" fontId="11" fillId="6" borderId="20" xfId="1" applyFont="1" applyFill="1" applyBorder="1" applyAlignment="1" applyProtection="1">
      <alignment vertical="center"/>
    </xf>
    <xf numFmtId="41" fontId="11" fillId="6" borderId="9" xfId="1" applyFont="1" applyFill="1" applyBorder="1" applyAlignment="1" applyProtection="1">
      <alignment vertical="center"/>
    </xf>
    <xf numFmtId="41" fontId="11" fillId="2" borderId="20" xfId="1" applyFont="1" applyFill="1" applyBorder="1" applyAlignment="1" applyProtection="1">
      <alignment vertical="center"/>
    </xf>
    <xf numFmtId="41" fontId="11" fillId="2" borderId="21" xfId="1" applyFont="1" applyFill="1" applyBorder="1" applyAlignment="1" applyProtection="1">
      <alignment vertical="center"/>
    </xf>
    <xf numFmtId="41" fontId="11" fillId="2" borderId="22" xfId="1" applyFont="1" applyFill="1" applyBorder="1" applyAlignment="1" applyProtection="1">
      <alignment vertical="center"/>
    </xf>
    <xf numFmtId="41" fontId="11" fillId="2" borderId="9" xfId="1" applyFont="1" applyFill="1" applyBorder="1" applyAlignment="1" applyProtection="1">
      <alignment vertical="center"/>
    </xf>
    <xf numFmtId="41" fontId="11" fillId="7" borderId="9" xfId="1" applyFont="1" applyFill="1" applyBorder="1" applyAlignment="1" applyProtection="1">
      <alignment vertical="center" shrinkToFit="1"/>
      <protection locked="0"/>
    </xf>
    <xf numFmtId="180" fontId="11" fillId="0" borderId="9" xfId="1" applyNumberFormat="1" applyFont="1" applyFill="1" applyBorder="1" applyAlignment="1" applyProtection="1">
      <alignment vertical="center" shrinkToFit="1"/>
    </xf>
    <xf numFmtId="180" fontId="11" fillId="0" borderId="10" xfId="1" applyNumberFormat="1" applyFont="1" applyFill="1" applyBorder="1" applyAlignment="1" applyProtection="1">
      <alignment vertical="center" shrinkToFit="1"/>
    </xf>
    <xf numFmtId="41" fontId="11" fillId="2" borderId="23" xfId="1" applyFont="1" applyFill="1" applyBorder="1" applyAlignment="1" applyProtection="1">
      <alignment vertical="center"/>
    </xf>
    <xf numFmtId="41" fontId="11" fillId="7" borderId="23" xfId="1" applyFont="1" applyFill="1" applyBorder="1" applyAlignment="1" applyProtection="1">
      <alignment vertical="center" shrinkToFit="1"/>
      <protection locked="0"/>
    </xf>
    <xf numFmtId="41" fontId="11" fillId="0" borderId="23" xfId="1" applyFont="1" applyFill="1" applyBorder="1" applyAlignment="1" applyProtection="1">
      <alignment vertical="center" shrinkToFit="1"/>
    </xf>
    <xf numFmtId="180" fontId="11" fillId="0" borderId="23" xfId="1" applyNumberFormat="1" applyFont="1" applyFill="1" applyBorder="1" applyAlignment="1" applyProtection="1">
      <alignment vertical="center" shrinkToFit="1"/>
    </xf>
    <xf numFmtId="180" fontId="11" fillId="0" borderId="24" xfId="1" applyNumberFormat="1" applyFont="1" applyFill="1" applyBorder="1" applyAlignment="1" applyProtection="1">
      <alignment vertical="center" shrinkToFit="1"/>
    </xf>
    <xf numFmtId="41" fontId="11" fillId="2" borderId="25" xfId="1" applyFont="1" applyFill="1" applyBorder="1" applyAlignment="1" applyProtection="1">
      <alignment vertical="center"/>
    </xf>
    <xf numFmtId="41" fontId="6" fillId="4" borderId="11" xfId="1" applyFont="1" applyFill="1" applyBorder="1" applyAlignment="1" applyProtection="1">
      <alignment vertical="center" shrinkToFit="1"/>
    </xf>
    <xf numFmtId="180" fontId="6" fillId="4" borderId="11" xfId="1" applyNumberFormat="1" applyFont="1" applyFill="1" applyBorder="1" applyAlignment="1" applyProtection="1">
      <alignment vertical="center" shrinkToFit="1"/>
    </xf>
    <xf numFmtId="180" fontId="6" fillId="4" borderId="26" xfId="1" applyNumberFormat="1" applyFont="1" applyFill="1" applyBorder="1" applyAlignment="1" applyProtection="1">
      <alignment vertical="center" shrinkToFit="1"/>
    </xf>
    <xf numFmtId="41" fontId="6" fillId="4" borderId="15" xfId="1" applyFont="1" applyFill="1" applyBorder="1" applyAlignment="1" applyProtection="1">
      <alignment vertical="center"/>
    </xf>
    <xf numFmtId="41" fontId="6" fillId="4" borderId="15" xfId="1" applyFont="1" applyFill="1" applyBorder="1" applyAlignment="1" applyProtection="1">
      <alignment horizontal="center" vertical="center"/>
    </xf>
    <xf numFmtId="41" fontId="6" fillId="4" borderId="15" xfId="1" applyFont="1" applyFill="1" applyBorder="1" applyAlignment="1" applyProtection="1">
      <alignment vertical="center" shrinkToFit="1"/>
    </xf>
    <xf numFmtId="180" fontId="6" fillId="4" borderId="15" xfId="1" applyNumberFormat="1" applyFont="1" applyFill="1" applyBorder="1" applyAlignment="1" applyProtection="1">
      <alignment vertical="center" shrinkToFit="1"/>
    </xf>
    <xf numFmtId="180" fontId="6" fillId="4" borderId="16" xfId="1" applyNumberFormat="1" applyFont="1" applyFill="1" applyBorder="1" applyAlignment="1" applyProtection="1">
      <alignment vertical="center" shrinkToFit="1"/>
    </xf>
    <xf numFmtId="41" fontId="6" fillId="4" borderId="27" xfId="1" applyFont="1" applyFill="1" applyBorder="1" applyAlignment="1" applyProtection="1">
      <alignment vertical="center"/>
    </xf>
    <xf numFmtId="41" fontId="6" fillId="4" borderId="27" xfId="1" applyFont="1" applyFill="1" applyBorder="1" applyAlignment="1" applyProtection="1">
      <alignment horizontal="center" vertical="center"/>
    </xf>
    <xf numFmtId="41" fontId="6" fillId="4" borderId="27" xfId="1" applyFont="1" applyFill="1" applyBorder="1" applyAlignment="1" applyProtection="1">
      <alignment vertical="center" shrinkToFit="1"/>
    </xf>
    <xf numFmtId="180" fontId="6" fillId="4" borderId="27" xfId="1" applyNumberFormat="1" applyFont="1" applyFill="1" applyBorder="1" applyAlignment="1" applyProtection="1">
      <alignment vertical="center" shrinkToFit="1"/>
    </xf>
    <xf numFmtId="180" fontId="6" fillId="4" borderId="28" xfId="1" applyNumberFormat="1" applyFont="1" applyFill="1" applyBorder="1" applyAlignment="1" applyProtection="1">
      <alignment vertical="center" shrinkToFit="1"/>
    </xf>
    <xf numFmtId="41" fontId="6" fillId="12" borderId="15" xfId="1" applyFont="1" applyFill="1" applyBorder="1" applyAlignment="1" applyProtection="1">
      <alignment vertical="center" shrinkToFit="1"/>
    </xf>
    <xf numFmtId="41" fontId="6" fillId="12" borderId="16" xfId="1" applyFont="1" applyFill="1" applyBorder="1" applyAlignment="1" applyProtection="1">
      <alignment vertical="center" shrinkToFit="1"/>
    </xf>
    <xf numFmtId="41" fontId="6" fillId="12" borderId="18" xfId="1" applyFont="1" applyFill="1" applyBorder="1" applyAlignment="1" applyProtection="1">
      <alignment vertical="center"/>
    </xf>
    <xf numFmtId="41" fontId="6" fillId="12" borderId="18" xfId="1" applyFont="1" applyFill="1" applyBorder="1" applyAlignment="1" applyProtection="1">
      <alignment vertical="center" shrinkToFit="1"/>
      <protection locked="0"/>
    </xf>
    <xf numFmtId="41" fontId="6" fillId="12" borderId="18" xfId="1" applyFont="1" applyFill="1" applyBorder="1" applyAlignment="1" applyProtection="1">
      <alignment vertical="center" shrinkToFit="1"/>
    </xf>
    <xf numFmtId="41" fontId="6" fillId="12" borderId="19" xfId="1" applyFont="1" applyFill="1" applyBorder="1" applyAlignment="1" applyProtection="1">
      <alignment vertical="center" shrinkToFit="1"/>
    </xf>
    <xf numFmtId="41" fontId="6" fillId="9" borderId="17" xfId="1" applyFont="1" applyFill="1" applyBorder="1" applyAlignment="1" applyProtection="1">
      <alignment vertical="center"/>
    </xf>
    <xf numFmtId="41" fontId="6" fillId="9" borderId="18" xfId="1" applyFont="1" applyFill="1" applyBorder="1" applyAlignment="1" applyProtection="1">
      <alignment vertical="center"/>
    </xf>
    <xf numFmtId="41" fontId="6" fillId="6" borderId="18" xfId="1" applyFont="1" applyFill="1" applyBorder="1" applyAlignment="1" applyProtection="1">
      <alignment vertical="center" shrinkToFit="1"/>
    </xf>
    <xf numFmtId="41" fontId="6" fillId="6" borderId="19" xfId="1" applyFont="1" applyFill="1" applyBorder="1" applyAlignment="1" applyProtection="1">
      <alignment vertical="center" shrinkToFit="1"/>
    </xf>
    <xf numFmtId="41" fontId="6" fillId="2" borderId="20" xfId="1" applyFont="1" applyFill="1" applyBorder="1" applyAlignment="1" applyProtection="1">
      <alignment vertical="center"/>
    </xf>
    <xf numFmtId="41" fontId="6" fillId="2" borderId="18" xfId="1" applyFont="1" applyFill="1" applyBorder="1" applyAlignment="1" applyProtection="1">
      <alignment vertical="center"/>
    </xf>
    <xf numFmtId="41" fontId="6" fillId="0" borderId="18" xfId="1" applyFont="1" applyFill="1" applyBorder="1" applyAlignment="1" applyProtection="1">
      <alignment vertical="center" shrinkToFit="1"/>
      <protection locked="0"/>
    </xf>
    <xf numFmtId="41" fontId="6" fillId="0" borderId="18" xfId="1" applyFont="1" applyFill="1" applyBorder="1" applyAlignment="1" applyProtection="1">
      <alignment vertical="center" shrinkToFit="1"/>
    </xf>
    <xf numFmtId="41" fontId="6" fillId="0" borderId="19" xfId="1" applyFont="1" applyFill="1" applyBorder="1" applyAlignment="1" applyProtection="1">
      <alignment vertical="center" shrinkToFit="1"/>
    </xf>
    <xf numFmtId="41" fontId="6" fillId="2" borderId="21" xfId="1" applyFont="1" applyFill="1" applyBorder="1" applyAlignment="1" applyProtection="1">
      <alignment vertical="center"/>
    </xf>
    <xf numFmtId="41" fontId="6" fillId="12" borderId="11" xfId="1" applyFont="1" applyFill="1" applyBorder="1" applyAlignment="1" applyProtection="1">
      <alignment vertical="center" shrinkToFit="1"/>
    </xf>
    <xf numFmtId="41" fontId="6" fillId="12" borderId="26" xfId="1" applyFont="1" applyFill="1" applyBorder="1" applyAlignment="1" applyProtection="1">
      <alignment vertical="center" shrinkToFit="1"/>
    </xf>
    <xf numFmtId="41" fontId="6" fillId="12" borderId="23" xfId="1" applyFont="1" applyFill="1" applyBorder="1" applyAlignment="1" applyProtection="1">
      <alignment vertical="center"/>
    </xf>
    <xf numFmtId="41" fontId="6" fillId="12" borderId="23" xfId="1" applyFont="1" applyFill="1" applyBorder="1" applyAlignment="1" applyProtection="1">
      <alignment vertical="center" shrinkToFit="1"/>
      <protection locked="0"/>
    </xf>
    <xf numFmtId="41" fontId="6" fillId="12" borderId="23" xfId="1" applyFont="1" applyFill="1" applyBorder="1" applyAlignment="1" applyProtection="1">
      <alignment vertical="center" shrinkToFit="1"/>
    </xf>
    <xf numFmtId="41" fontId="6" fillId="12" borderId="24" xfId="1" applyFont="1" applyFill="1" applyBorder="1" applyAlignment="1" applyProtection="1">
      <alignment vertical="center" shrinkToFit="1"/>
    </xf>
    <xf numFmtId="41" fontId="6" fillId="2" borderId="9" xfId="1" applyFont="1" applyFill="1" applyBorder="1" applyAlignment="1" applyProtection="1">
      <alignment vertical="center"/>
    </xf>
    <xf numFmtId="41" fontId="6" fillId="0" borderId="9" xfId="1" applyFont="1" applyFill="1" applyBorder="1" applyAlignment="1" applyProtection="1">
      <alignment vertical="center" shrinkToFit="1"/>
    </xf>
    <xf numFmtId="41" fontId="6" fillId="0" borderId="10" xfId="1" applyFont="1" applyFill="1" applyBorder="1" applyAlignment="1" applyProtection="1">
      <alignment vertical="center" shrinkToFit="1"/>
    </xf>
    <xf numFmtId="41" fontId="6" fillId="2" borderId="23" xfId="1" applyFont="1" applyFill="1" applyBorder="1" applyAlignment="1" applyProtection="1">
      <alignment vertical="center"/>
    </xf>
    <xf numFmtId="41" fontId="6" fillId="0" borderId="23" xfId="1" applyFont="1" applyFill="1" applyBorder="1" applyAlignment="1" applyProtection="1">
      <alignment vertical="center" shrinkToFit="1"/>
    </xf>
    <xf numFmtId="41" fontId="6" fillId="0" borderId="24" xfId="1" applyFont="1" applyFill="1" applyBorder="1" applyAlignment="1" applyProtection="1">
      <alignment vertical="center" shrinkToFit="1"/>
    </xf>
    <xf numFmtId="41" fontId="6" fillId="7" borderId="18" xfId="1" applyFont="1" applyFill="1" applyBorder="1" applyAlignment="1" applyProtection="1">
      <alignment vertical="center" shrinkToFit="1"/>
      <protection locked="0"/>
    </xf>
    <xf numFmtId="41" fontId="6" fillId="0" borderId="18" xfId="0" applyNumberFormat="1" applyFont="1" applyBorder="1" applyAlignment="1" applyProtection="1">
      <alignment vertical="center"/>
    </xf>
    <xf numFmtId="41" fontId="18" fillId="2" borderId="20" xfId="1" applyFont="1" applyFill="1" applyBorder="1" applyAlignment="1" applyProtection="1">
      <alignment vertical="center"/>
    </xf>
    <xf numFmtId="41" fontId="18" fillId="2" borderId="21" xfId="1" applyFont="1" applyFill="1" applyBorder="1" applyAlignment="1" applyProtection="1">
      <alignment vertical="center"/>
    </xf>
    <xf numFmtId="41" fontId="18" fillId="2" borderId="18" xfId="1" applyFont="1" applyFill="1" applyBorder="1" applyAlignment="1" applyProtection="1">
      <alignment vertical="center"/>
    </xf>
    <xf numFmtId="41" fontId="18" fillId="2" borderId="22" xfId="1" applyFont="1" applyFill="1" applyBorder="1" applyAlignment="1" applyProtection="1">
      <alignment vertical="center"/>
    </xf>
    <xf numFmtId="41" fontId="18" fillId="2" borderId="17" xfId="1" applyFont="1" applyFill="1" applyBorder="1" applyAlignment="1" applyProtection="1">
      <alignment vertical="center"/>
    </xf>
    <xf numFmtId="41" fontId="18" fillId="2" borderId="9" xfId="1" applyFont="1" applyFill="1" applyBorder="1" applyAlignment="1" applyProtection="1">
      <alignment vertical="center"/>
    </xf>
    <xf numFmtId="41" fontId="11" fillId="0" borderId="23" xfId="1" applyFont="1" applyFill="1" applyBorder="1" applyAlignment="1" applyProtection="1">
      <alignment vertical="center" shrinkToFit="1"/>
      <protection locked="0"/>
    </xf>
    <xf numFmtId="41" fontId="19" fillId="0" borderId="18" xfId="1" applyNumberFormat="1" applyFont="1" applyFill="1" applyBorder="1" applyAlignment="1" applyProtection="1">
      <alignment vertical="center" shrinkToFit="1"/>
      <protection locked="0"/>
    </xf>
    <xf numFmtId="41" fontId="18" fillId="0" borderId="9" xfId="1" applyFont="1" applyFill="1" applyBorder="1" applyAlignment="1" applyProtection="1">
      <alignment vertical="center" shrinkToFit="1"/>
      <protection locked="0"/>
    </xf>
    <xf numFmtId="41" fontId="18" fillId="0" borderId="23" xfId="1" applyFont="1" applyFill="1" applyBorder="1" applyAlignment="1" applyProtection="1">
      <alignment vertical="center" shrinkToFit="1"/>
      <protection locked="0"/>
    </xf>
    <xf numFmtId="180" fontId="4" fillId="0" borderId="0" xfId="1" applyNumberFormat="1" applyFont="1" applyFill="1" applyBorder="1" applyAlignment="1" applyProtection="1">
      <alignment vertical="center"/>
    </xf>
    <xf numFmtId="180" fontId="6" fillId="2" borderId="9" xfId="1" quotePrefix="1" applyNumberFormat="1" applyFont="1" applyFill="1" applyBorder="1" applyAlignment="1" applyProtection="1">
      <alignment horizontal="center" vertical="center"/>
    </xf>
    <xf numFmtId="180" fontId="6" fillId="2" borderId="10" xfId="1" quotePrefix="1" applyNumberFormat="1" applyFont="1" applyFill="1" applyBorder="1" applyAlignment="1" applyProtection="1">
      <alignment horizontal="center" vertical="center"/>
    </xf>
    <xf numFmtId="180" fontId="11" fillId="5" borderId="15" xfId="1" applyNumberFormat="1" applyFont="1" applyFill="1" applyBorder="1" applyAlignment="1" applyProtection="1">
      <alignment vertical="center" shrinkToFit="1"/>
    </xf>
    <xf numFmtId="180" fontId="11" fillId="5" borderId="16" xfId="1" applyNumberFormat="1" applyFont="1" applyFill="1" applyBorder="1" applyAlignment="1" applyProtection="1">
      <alignment vertical="center" shrinkToFit="1"/>
    </xf>
    <xf numFmtId="180" fontId="4" fillId="0" borderId="0" xfId="1" applyNumberFormat="1" applyFont="1" applyAlignment="1" applyProtection="1">
      <alignment vertical="center"/>
    </xf>
    <xf numFmtId="41" fontId="11" fillId="0" borderId="9" xfId="1" applyFont="1" applyFill="1" applyBorder="1" applyAlignment="1" applyProtection="1">
      <alignment vertical="center" shrinkToFit="1"/>
      <protection locked="0"/>
    </xf>
    <xf numFmtId="41" fontId="11" fillId="6" borderId="15" xfId="1" applyFont="1" applyFill="1" applyBorder="1" applyAlignment="1" applyProtection="1">
      <alignment vertical="center" shrinkToFit="1"/>
    </xf>
    <xf numFmtId="41" fontId="11" fillId="0" borderId="18" xfId="2" applyFont="1" applyFill="1" applyBorder="1" applyAlignment="1" applyProtection="1">
      <alignment vertical="center" shrinkToFit="1"/>
    </xf>
    <xf numFmtId="49" fontId="19" fillId="13" borderId="46" xfId="0" applyNumberFormat="1" applyFont="1" applyFill="1" applyBorder="1" applyAlignment="1">
      <alignment horizontal="left" vertical="center" wrapText="1"/>
    </xf>
    <xf numFmtId="0" fontId="6" fillId="0" borderId="0" xfId="0" applyFont="1" applyBorder="1" applyAlignment="1" applyProtection="1">
      <alignment vertical="center"/>
    </xf>
    <xf numFmtId="49" fontId="19" fillId="0" borderId="46" xfId="0" applyNumberFormat="1" applyFont="1" applyFill="1" applyBorder="1" applyAlignment="1">
      <alignment horizontal="left" vertical="center" wrapText="1"/>
    </xf>
    <xf numFmtId="49" fontId="19" fillId="14" borderId="46" xfId="0" applyNumberFormat="1" applyFont="1" applyFill="1" applyBorder="1" applyAlignment="1">
      <alignment horizontal="left" vertical="center" wrapText="1"/>
    </xf>
    <xf numFmtId="0" fontId="9" fillId="0" borderId="0" xfId="0" applyFont="1" applyFill="1" applyBorder="1" applyAlignment="1" applyProtection="1">
      <alignment horizontal="center" vertical="center"/>
      <protection locked="0"/>
    </xf>
    <xf numFmtId="41" fontId="8" fillId="0" borderId="31" xfId="1" applyFont="1" applyFill="1" applyBorder="1" applyAlignment="1" applyProtection="1">
      <alignment horizontal="right" vertical="center"/>
    </xf>
    <xf numFmtId="41" fontId="6" fillId="4" borderId="32" xfId="1" applyFont="1" applyFill="1" applyBorder="1" applyAlignment="1" applyProtection="1">
      <alignment horizontal="left" vertical="center"/>
    </xf>
    <xf numFmtId="41" fontId="11" fillId="4" borderId="13" xfId="1" applyFont="1" applyFill="1" applyBorder="1" applyAlignment="1" applyProtection="1">
      <alignment horizontal="left" vertical="center"/>
    </xf>
    <xf numFmtId="41" fontId="7" fillId="0" borderId="18" xfId="1" applyFont="1" applyFill="1" applyBorder="1" applyAlignment="1" applyProtection="1">
      <alignment horizontal="center" vertical="center"/>
      <protection locked="0"/>
    </xf>
    <xf numFmtId="41" fontId="6" fillId="2" borderId="12" xfId="1" applyFont="1" applyFill="1" applyBorder="1" applyAlignment="1" applyProtection="1">
      <alignment horizontal="center" vertical="center"/>
    </xf>
    <xf numFmtId="41" fontId="6" fillId="2" borderId="33" xfId="1" applyFont="1" applyFill="1" applyBorder="1" applyAlignment="1" applyProtection="1">
      <alignment horizontal="center" vertical="center"/>
    </xf>
    <xf numFmtId="41" fontId="11" fillId="5" borderId="29" xfId="1" applyFont="1" applyFill="1" applyBorder="1" applyAlignment="1" applyProtection="1">
      <alignment horizontal="left" vertical="center"/>
    </xf>
    <xf numFmtId="41" fontId="11" fillId="5" borderId="11" xfId="1" applyFont="1" applyFill="1" applyBorder="1" applyAlignment="1" applyProtection="1">
      <alignment horizontal="left" vertical="center"/>
    </xf>
    <xf numFmtId="0" fontId="5" fillId="0" borderId="30" xfId="0" applyFont="1" applyBorder="1" applyAlignment="1" applyProtection="1">
      <alignment horizontal="left" vertical="center"/>
      <protection locked="0"/>
    </xf>
    <xf numFmtId="41" fontId="11" fillId="15" borderId="17" xfId="1" applyFont="1" applyFill="1" applyBorder="1" applyAlignment="1" applyProtection="1">
      <alignment horizontal="left" vertical="center"/>
    </xf>
    <xf numFmtId="41" fontId="11" fillId="15" borderId="18" xfId="1" applyFont="1" applyFill="1" applyBorder="1" applyAlignment="1" applyProtection="1">
      <alignment horizontal="left" vertical="center"/>
    </xf>
    <xf numFmtId="41" fontId="11" fillId="2" borderId="17" xfId="1" applyFont="1" applyFill="1" applyBorder="1" applyAlignment="1" applyProtection="1">
      <alignment horizontal="center" vertical="center"/>
    </xf>
    <xf numFmtId="41" fontId="11" fillId="2" borderId="34" xfId="1" applyFont="1" applyFill="1" applyBorder="1" applyAlignment="1" applyProtection="1">
      <alignment horizontal="left" vertical="center"/>
    </xf>
    <xf numFmtId="41" fontId="11" fillId="2" borderId="35" xfId="1" applyFont="1" applyFill="1" applyBorder="1" applyAlignment="1" applyProtection="1">
      <alignment horizontal="left" vertical="center"/>
    </xf>
    <xf numFmtId="41" fontId="11" fillId="2" borderId="20" xfId="1" applyFont="1" applyFill="1" applyBorder="1" applyAlignment="1" applyProtection="1">
      <alignment horizontal="center" vertical="center"/>
    </xf>
    <xf numFmtId="41" fontId="11" fillId="2" borderId="22" xfId="1" applyFont="1" applyFill="1" applyBorder="1" applyAlignment="1" applyProtection="1">
      <alignment horizontal="center" vertical="center"/>
    </xf>
    <xf numFmtId="41" fontId="11" fillId="2" borderId="21" xfId="1" applyFont="1" applyFill="1" applyBorder="1" applyAlignment="1" applyProtection="1">
      <alignment horizontal="center" vertical="center"/>
    </xf>
    <xf numFmtId="180" fontId="7" fillId="0" borderId="18" xfId="1" applyNumberFormat="1" applyFont="1" applyFill="1" applyBorder="1" applyAlignment="1" applyProtection="1">
      <alignment horizontal="center" vertical="center"/>
      <protection locked="0"/>
    </xf>
    <xf numFmtId="180" fontId="8" fillId="0" borderId="31" xfId="1" applyNumberFormat="1" applyFont="1" applyFill="1" applyBorder="1" applyAlignment="1" applyProtection="1">
      <alignment horizontal="right" vertical="center"/>
    </xf>
    <xf numFmtId="180" fontId="6" fillId="2" borderId="12" xfId="1" applyNumberFormat="1" applyFont="1" applyFill="1" applyBorder="1" applyAlignment="1" applyProtection="1">
      <alignment horizontal="center" vertical="center"/>
    </xf>
    <xf numFmtId="180" fontId="6" fillId="2" borderId="33" xfId="1" applyNumberFormat="1" applyFont="1" applyFill="1" applyBorder="1" applyAlignment="1" applyProtection="1">
      <alignment horizontal="center" vertical="center"/>
    </xf>
    <xf numFmtId="41" fontId="7" fillId="0" borderId="34" xfId="1" applyFont="1" applyFill="1" applyBorder="1" applyAlignment="1" applyProtection="1">
      <alignment horizontal="center" vertical="center"/>
      <protection locked="0"/>
    </xf>
    <xf numFmtId="41" fontId="7" fillId="0" borderId="35" xfId="1" applyFont="1" applyFill="1" applyBorder="1" applyAlignment="1" applyProtection="1">
      <alignment horizontal="center" vertical="center"/>
      <protection locked="0"/>
    </xf>
    <xf numFmtId="0" fontId="5" fillId="0" borderId="37" xfId="0" applyFont="1" applyBorder="1" applyAlignment="1" applyProtection="1">
      <alignment horizontal="left" vertical="center"/>
      <protection locked="0"/>
    </xf>
    <xf numFmtId="41" fontId="14" fillId="4" borderId="29" xfId="1" applyFont="1" applyFill="1" applyBorder="1" applyAlignment="1" applyProtection="1">
      <alignment horizontal="center" vertical="center"/>
    </xf>
    <xf numFmtId="41" fontId="14" fillId="4" borderId="11" xfId="1" applyFont="1" applyFill="1" applyBorder="1" applyAlignment="1" applyProtection="1">
      <alignment horizontal="center" vertical="center"/>
    </xf>
    <xf numFmtId="41" fontId="6" fillId="4" borderId="21" xfId="1" applyFont="1" applyFill="1" applyBorder="1" applyAlignment="1" applyProtection="1">
      <alignment horizontal="center" vertical="center"/>
    </xf>
    <xf numFmtId="41" fontId="6" fillId="4" borderId="36" xfId="1" applyFont="1" applyFill="1" applyBorder="1" applyAlignment="1" applyProtection="1">
      <alignment horizontal="center" vertical="center"/>
    </xf>
    <xf numFmtId="41" fontId="6" fillId="12" borderId="20" xfId="1" applyFont="1" applyFill="1" applyBorder="1" applyAlignment="1" applyProtection="1">
      <alignment horizontal="center" vertical="center"/>
    </xf>
    <xf numFmtId="41" fontId="6" fillId="12" borderId="22" xfId="1" applyFont="1" applyFill="1" applyBorder="1" applyAlignment="1" applyProtection="1">
      <alignment horizontal="center" vertical="center"/>
    </xf>
    <xf numFmtId="41" fontId="14" fillId="12" borderId="29" xfId="1" applyFont="1" applyFill="1" applyBorder="1" applyAlignment="1" applyProtection="1">
      <alignment horizontal="center" vertical="center"/>
    </xf>
    <xf numFmtId="41" fontId="14" fillId="12" borderId="11" xfId="1" applyFont="1" applyFill="1" applyBorder="1" applyAlignment="1" applyProtection="1">
      <alignment horizontal="center" vertical="center"/>
    </xf>
    <xf numFmtId="41" fontId="6" fillId="12" borderId="36" xfId="1" applyFont="1" applyFill="1" applyBorder="1" applyAlignment="1" applyProtection="1">
      <alignment horizontal="center" vertical="center"/>
    </xf>
    <xf numFmtId="41" fontId="6" fillId="2" borderId="20" xfId="1" applyFont="1" applyFill="1" applyBorder="1" applyAlignment="1" applyProtection="1">
      <alignment horizontal="center" vertical="center"/>
    </xf>
    <xf numFmtId="41" fontId="6" fillId="2" borderId="36" xfId="1" applyFont="1" applyFill="1" applyBorder="1" applyAlignment="1" applyProtection="1">
      <alignment horizontal="center" vertical="center"/>
    </xf>
    <xf numFmtId="41" fontId="14" fillId="12" borderId="22" xfId="1" applyFont="1" applyFill="1" applyBorder="1" applyAlignment="1" applyProtection="1">
      <alignment horizontal="center" vertical="center"/>
    </xf>
    <xf numFmtId="41" fontId="14" fillId="12" borderId="15" xfId="1" applyFont="1" applyFill="1" applyBorder="1" applyAlignment="1" applyProtection="1">
      <alignment horizontal="center" vertical="center"/>
    </xf>
    <xf numFmtId="180" fontId="7" fillId="0" borderId="34" xfId="1" applyNumberFormat="1" applyFont="1" applyFill="1" applyBorder="1" applyAlignment="1" applyProtection="1">
      <alignment horizontal="center" vertical="center"/>
      <protection locked="0"/>
    </xf>
    <xf numFmtId="180" fontId="7" fillId="0" borderId="35" xfId="1" applyNumberFormat="1" applyFont="1" applyFill="1" applyBorder="1" applyAlignment="1" applyProtection="1">
      <alignment horizontal="center" vertical="center"/>
      <protection locked="0"/>
    </xf>
    <xf numFmtId="41" fontId="6" fillId="4" borderId="43" xfId="1" applyFont="1" applyFill="1" applyBorder="1" applyAlignment="1" applyProtection="1">
      <alignment horizontal="left" vertical="center"/>
    </xf>
    <xf numFmtId="41" fontId="6" fillId="4" borderId="44" xfId="1" applyFont="1" applyFill="1" applyBorder="1" applyAlignment="1" applyProtection="1">
      <alignment horizontal="left" vertical="center"/>
    </xf>
    <xf numFmtId="41" fontId="6" fillId="4" borderId="45" xfId="1" applyFont="1" applyFill="1" applyBorder="1" applyAlignment="1" applyProtection="1">
      <alignment horizontal="left" vertical="center"/>
    </xf>
    <xf numFmtId="41" fontId="6" fillId="2" borderId="39" xfId="1" applyFont="1" applyFill="1" applyBorder="1" applyAlignment="1" applyProtection="1">
      <alignment horizontal="center" vertical="center"/>
    </xf>
    <xf numFmtId="41" fontId="6" fillId="2" borderId="40" xfId="1" applyFont="1" applyFill="1" applyBorder="1" applyAlignment="1" applyProtection="1">
      <alignment horizontal="center" vertical="center"/>
    </xf>
    <xf numFmtId="41" fontId="11" fillId="5" borderId="38" xfId="1" applyFont="1" applyFill="1" applyBorder="1" applyAlignment="1" applyProtection="1">
      <alignment horizontal="left" vertical="center"/>
    </xf>
    <xf numFmtId="41" fontId="11" fillId="5" borderId="39" xfId="1" applyFont="1" applyFill="1" applyBorder="1" applyAlignment="1" applyProtection="1">
      <alignment horizontal="left" vertical="center"/>
    </xf>
    <xf numFmtId="41" fontId="11" fillId="5" borderId="40" xfId="1" applyFont="1" applyFill="1" applyBorder="1" applyAlignment="1" applyProtection="1">
      <alignment horizontal="left" vertical="center"/>
    </xf>
    <xf numFmtId="41" fontId="11" fillId="15" borderId="41" xfId="1" applyFont="1" applyFill="1" applyBorder="1" applyAlignment="1" applyProtection="1">
      <alignment horizontal="left" vertical="center"/>
    </xf>
    <xf numFmtId="41" fontId="11" fillId="15" borderId="42" xfId="1" applyFont="1" applyFill="1" applyBorder="1" applyAlignment="1" applyProtection="1">
      <alignment horizontal="left" vertical="center"/>
    </xf>
    <xf numFmtId="41" fontId="11" fillId="15" borderId="35" xfId="1" applyFont="1" applyFill="1" applyBorder="1" applyAlignment="1" applyProtection="1">
      <alignment horizontal="left" vertical="center"/>
    </xf>
  </cellXfs>
  <cellStyles count="5">
    <cellStyle name="쉼표 [0]" xfId="1" builtinId="6"/>
    <cellStyle name="쉼표 [0] 2" xfId="2"/>
    <cellStyle name="콤마 [0]_12월월보" xfId="3"/>
    <cellStyle name="표준" xfId="0" builtinId="0"/>
    <cellStyle name="표준 2" xfId="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2FED6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CAFAFE"/>
      <rgbColor rgb="00FDFEC6"/>
      <rgbColor rgb="00FFE0D1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0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0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0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0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0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0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0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0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0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0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0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0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0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0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0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0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0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0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09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09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09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09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09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09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09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09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0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0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0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0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0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0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0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0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0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0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9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9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9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9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9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9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9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19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20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20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20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20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20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20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20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20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2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2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2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2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2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2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2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2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2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2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2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2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2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2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2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2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2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2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2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2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2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2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2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2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2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2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2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2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2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2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2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2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2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2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2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2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29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29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29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29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29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29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29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29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0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0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0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0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0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0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0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0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0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0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9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9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9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9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9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9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9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39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40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40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40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40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40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40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40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40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40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40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4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4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19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19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19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20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20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20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20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20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20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20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20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20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20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2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2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2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2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2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2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2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2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2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2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2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2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2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2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2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2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2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2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2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2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2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2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2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2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2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2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2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2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2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2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2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2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2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2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29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29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29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29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29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29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29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29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0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0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0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0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0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0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0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0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0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0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9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9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9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9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9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9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9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39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0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0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0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0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0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0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0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0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0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0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9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9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9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9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9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9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9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49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50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50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50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50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50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50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50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50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50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50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5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5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5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5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5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5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5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5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5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5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5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5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5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5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5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5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5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5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5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5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5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5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5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5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5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8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8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8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8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8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8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8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8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8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8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8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8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8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8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8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8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8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8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8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8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8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8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8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8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8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8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8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8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8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8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8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8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8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8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8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8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8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8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8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8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8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8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9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9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9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39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8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8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8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8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8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8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8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8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8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8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8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8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8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8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8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8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8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8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8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8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8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8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8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8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8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8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8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8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8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8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8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8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8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8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8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8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8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8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8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8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8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8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M77"/>
  <sheetViews>
    <sheetView showGridLines="0" tabSelected="1" zoomScale="106" zoomScaleNormal="106" workbookViewId="0">
      <pane ySplit="7" topLeftCell="A8" activePane="bottomLeft" state="frozen"/>
      <selection pane="bottomLeft" activeCell="B2" sqref="B2:M2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3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3" ht="30" customHeight="1" x14ac:dyDescent="0.15">
      <c r="B2" s="139" t="s">
        <v>170</v>
      </c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</row>
    <row r="3" spans="2:13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43" t="s">
        <v>118</v>
      </c>
      <c r="M3" s="143"/>
    </row>
    <row r="4" spans="2:13" s="4" customFormat="1" ht="18.75" customHeight="1" thickBot="1" x14ac:dyDescent="0.2">
      <c r="B4" s="148" t="s">
        <v>132</v>
      </c>
      <c r="C4" s="148"/>
      <c r="D4" s="148"/>
      <c r="E4" s="1"/>
      <c r="F4" s="1"/>
      <c r="G4" s="1"/>
      <c r="H4" s="1"/>
      <c r="I4" s="1"/>
      <c r="J4" s="1"/>
      <c r="K4" s="1"/>
      <c r="L4" s="140" t="s">
        <v>119</v>
      </c>
      <c r="M4" s="140"/>
    </row>
    <row r="5" spans="2:13" s="5" customFormat="1" ht="20.100000000000001" customHeight="1" x14ac:dyDescent="0.15">
      <c r="B5" s="11"/>
      <c r="C5" s="12"/>
      <c r="D5" s="13" t="s">
        <v>120</v>
      </c>
      <c r="E5" s="14" t="s">
        <v>3</v>
      </c>
      <c r="F5" s="14" t="s">
        <v>121</v>
      </c>
      <c r="G5" s="15" t="s">
        <v>2</v>
      </c>
      <c r="H5" s="14" t="s">
        <v>106</v>
      </c>
      <c r="I5" s="23" t="s">
        <v>14</v>
      </c>
      <c r="J5" s="24"/>
      <c r="K5" s="23"/>
      <c r="L5" s="144" t="s">
        <v>122</v>
      </c>
      <c r="M5" s="145"/>
    </row>
    <row r="6" spans="2:13" s="5" customFormat="1" ht="27" customHeight="1" thickBot="1" x14ac:dyDescent="0.2">
      <c r="B6" s="17" t="s">
        <v>12</v>
      </c>
      <c r="C6" s="18"/>
      <c r="D6" s="19"/>
      <c r="E6" s="20" t="s">
        <v>123</v>
      </c>
      <c r="F6" s="20" t="s">
        <v>6</v>
      </c>
      <c r="G6" s="20" t="s">
        <v>124</v>
      </c>
      <c r="H6" s="20" t="s">
        <v>125</v>
      </c>
      <c r="I6" s="25" t="s">
        <v>126</v>
      </c>
      <c r="J6" s="25" t="s">
        <v>16</v>
      </c>
      <c r="K6" s="25" t="s">
        <v>17</v>
      </c>
      <c r="L6" s="21" t="s">
        <v>10</v>
      </c>
      <c r="M6" s="22" t="s">
        <v>127</v>
      </c>
    </row>
    <row r="7" spans="2:13" s="9" customFormat="1" ht="20.100000000000001" customHeight="1" thickBot="1" x14ac:dyDescent="0.2">
      <c r="B7" s="141" t="s">
        <v>180</v>
      </c>
      <c r="C7" s="142"/>
      <c r="D7" s="142"/>
      <c r="E7" s="26">
        <f t="shared" ref="E7:K7" si="0">E8+E40+E62</f>
        <v>40600861000</v>
      </c>
      <c r="F7" s="26">
        <f t="shared" si="0"/>
        <v>65344617403</v>
      </c>
      <c r="G7" s="26">
        <f t="shared" si="0"/>
        <v>42748251985</v>
      </c>
      <c r="H7" s="26">
        <f t="shared" si="0"/>
        <v>1236284840</v>
      </c>
      <c r="I7" s="26">
        <f t="shared" si="0"/>
        <v>21360080578</v>
      </c>
      <c r="J7" s="26">
        <f t="shared" si="0"/>
        <v>20239429816</v>
      </c>
      <c r="K7" s="26">
        <f t="shared" si="0"/>
        <v>1120650762</v>
      </c>
      <c r="L7" s="27">
        <f>IFERROR(G7/E7,0)*100</f>
        <v>105.2890281932691</v>
      </c>
      <c r="M7" s="28">
        <f>IFERROR(G7/F7,0)*100</f>
        <v>65.419698949889963</v>
      </c>
    </row>
    <row r="8" spans="2:13" s="9" customFormat="1" ht="20.100000000000001" customHeight="1" x14ac:dyDescent="0.15">
      <c r="B8" s="146" t="s">
        <v>181</v>
      </c>
      <c r="C8" s="147"/>
      <c r="D8" s="147"/>
      <c r="E8" s="29">
        <f t="shared" ref="E8:K8" si="1">E9+E12+E22+E28+E34+E36</f>
        <v>30187170000</v>
      </c>
      <c r="F8" s="29">
        <f t="shared" si="1"/>
        <v>31615388302</v>
      </c>
      <c r="G8" s="29">
        <f t="shared" si="1"/>
        <v>31411140892</v>
      </c>
      <c r="H8" s="29">
        <f t="shared" si="1"/>
        <v>0</v>
      </c>
      <c r="I8" s="29">
        <f t="shared" si="1"/>
        <v>204247410</v>
      </c>
      <c r="J8" s="29">
        <f t="shared" si="1"/>
        <v>40834270</v>
      </c>
      <c r="K8" s="29">
        <f t="shared" si="1"/>
        <v>163413140</v>
      </c>
      <c r="L8" s="29">
        <f t="shared" ref="L8:L77" si="2">IFERROR(G8/E8,0)*100</f>
        <v>104.05460628472294</v>
      </c>
      <c r="M8" s="30">
        <f t="shared" ref="M8:M77" si="3">IFERROR(G8/F8,0)*100</f>
        <v>99.353962038837011</v>
      </c>
    </row>
    <row r="9" spans="2:13" s="9" customFormat="1" ht="20.100000000000001" customHeight="1" x14ac:dyDescent="0.15">
      <c r="B9" s="31" t="s">
        <v>182</v>
      </c>
      <c r="C9" s="32"/>
      <c r="D9" s="32"/>
      <c r="E9" s="33">
        <f>SUM(E10:E11)</f>
        <v>413704000</v>
      </c>
      <c r="F9" s="33">
        <f t="shared" ref="F9:K9" si="4">SUM(F10:F11)</f>
        <v>241562890</v>
      </c>
      <c r="G9" s="33">
        <f t="shared" si="4"/>
        <v>222702290</v>
      </c>
      <c r="H9" s="33">
        <f t="shared" si="4"/>
        <v>0</v>
      </c>
      <c r="I9" s="33">
        <f t="shared" si="4"/>
        <v>18860600</v>
      </c>
      <c r="J9" s="33">
        <f t="shared" si="4"/>
        <v>14595110</v>
      </c>
      <c r="K9" s="33">
        <f t="shared" si="4"/>
        <v>4265490</v>
      </c>
      <c r="L9" s="33">
        <f t="shared" si="2"/>
        <v>53.831311759132127</v>
      </c>
      <c r="M9" s="34">
        <f t="shared" si="3"/>
        <v>92.192260988432452</v>
      </c>
    </row>
    <row r="10" spans="2:13" s="9" customFormat="1" ht="20.100000000000001" customHeight="1" x14ac:dyDescent="0.15">
      <c r="B10" s="60"/>
      <c r="C10" s="35" t="s">
        <v>183</v>
      </c>
      <c r="D10" s="35"/>
      <c r="E10" s="36">
        <v>50000000</v>
      </c>
      <c r="F10" s="36">
        <v>59342120</v>
      </c>
      <c r="G10" s="36">
        <v>55241830</v>
      </c>
      <c r="H10" s="36">
        <v>0</v>
      </c>
      <c r="I10" s="37">
        <f>F10-G10-H10</f>
        <v>4100290</v>
      </c>
      <c r="J10" s="37">
        <f>I10-K10</f>
        <v>4100290</v>
      </c>
      <c r="K10" s="37">
        <v>0</v>
      </c>
      <c r="L10" s="37">
        <f t="shared" si="2"/>
        <v>110.48366</v>
      </c>
      <c r="M10" s="38">
        <f t="shared" si="3"/>
        <v>93.09042211501712</v>
      </c>
    </row>
    <row r="11" spans="2:13" s="9" customFormat="1" ht="20.100000000000001" customHeight="1" x14ac:dyDescent="0.15">
      <c r="B11" s="62"/>
      <c r="C11" s="35" t="s">
        <v>184</v>
      </c>
      <c r="D11" s="35"/>
      <c r="E11" s="36">
        <v>363704000</v>
      </c>
      <c r="F11" s="36">
        <v>182220770</v>
      </c>
      <c r="G11" s="36">
        <v>167460460</v>
      </c>
      <c r="H11" s="36">
        <v>0</v>
      </c>
      <c r="I11" s="37">
        <f>F11-G11-H11</f>
        <v>14760310</v>
      </c>
      <c r="J11" s="37">
        <f>I11-K11</f>
        <v>10494820</v>
      </c>
      <c r="K11" s="37">
        <v>4265490</v>
      </c>
      <c r="L11" s="37">
        <f t="shared" si="2"/>
        <v>46.043062490376791</v>
      </c>
      <c r="M11" s="38">
        <f t="shared" si="3"/>
        <v>91.899765323129742</v>
      </c>
    </row>
    <row r="12" spans="2:13" s="9" customFormat="1" ht="20.100000000000001" customHeight="1" x14ac:dyDescent="0.15">
      <c r="B12" s="31" t="s">
        <v>185</v>
      </c>
      <c r="C12" s="32"/>
      <c r="D12" s="32"/>
      <c r="E12" s="33">
        <f>SUM(E13:E21)</f>
        <v>2613271000</v>
      </c>
      <c r="F12" s="33">
        <f t="shared" ref="F12:K12" si="5">SUM(F13:F21)</f>
        <v>2572225073</v>
      </c>
      <c r="G12" s="33">
        <f t="shared" si="5"/>
        <v>2546183603</v>
      </c>
      <c r="H12" s="33">
        <f t="shared" si="5"/>
        <v>0</v>
      </c>
      <c r="I12" s="33">
        <f t="shared" si="5"/>
        <v>26041470</v>
      </c>
      <c r="J12" s="33">
        <f t="shared" si="5"/>
        <v>24820670</v>
      </c>
      <c r="K12" s="33">
        <f t="shared" si="5"/>
        <v>1220800</v>
      </c>
      <c r="L12" s="33">
        <f t="shared" si="2"/>
        <v>97.432818984330368</v>
      </c>
      <c r="M12" s="34">
        <f t="shared" si="3"/>
        <v>98.987589761356787</v>
      </c>
    </row>
    <row r="13" spans="2:13" s="9" customFormat="1" ht="20.100000000000001" customHeight="1" x14ac:dyDescent="0.15">
      <c r="B13" s="60" t="s">
        <v>0</v>
      </c>
      <c r="C13" s="35" t="s">
        <v>24</v>
      </c>
      <c r="D13" s="35"/>
      <c r="E13" s="36">
        <v>1150000000</v>
      </c>
      <c r="F13" s="36">
        <v>1158385750</v>
      </c>
      <c r="G13" s="36">
        <v>1132495220</v>
      </c>
      <c r="H13" s="36">
        <v>0</v>
      </c>
      <c r="I13" s="37">
        <f t="shared" ref="I13:I21" si="6">F13-G13-H13</f>
        <v>25890530</v>
      </c>
      <c r="J13" s="37">
        <f t="shared" ref="J13:J21" si="7">I13-K13</f>
        <v>24669730</v>
      </c>
      <c r="K13" s="37">
        <v>1220800</v>
      </c>
      <c r="L13" s="37">
        <f t="shared" si="2"/>
        <v>98.477845217391305</v>
      </c>
      <c r="M13" s="38">
        <f t="shared" si="3"/>
        <v>97.764947471082067</v>
      </c>
    </row>
    <row r="14" spans="2:13" s="9" customFormat="1" ht="20.100000000000001" customHeight="1" x14ac:dyDescent="0.15">
      <c r="B14" s="61"/>
      <c r="C14" s="35" t="s">
        <v>25</v>
      </c>
      <c r="D14" s="35"/>
      <c r="E14" s="36"/>
      <c r="F14" s="36"/>
      <c r="G14" s="36"/>
      <c r="H14" s="36"/>
      <c r="I14" s="37">
        <f t="shared" si="6"/>
        <v>0</v>
      </c>
      <c r="J14" s="37">
        <f t="shared" si="7"/>
        <v>0</v>
      </c>
      <c r="K14" s="37"/>
      <c r="L14" s="37">
        <f t="shared" si="2"/>
        <v>0</v>
      </c>
      <c r="M14" s="38">
        <f t="shared" si="3"/>
        <v>0</v>
      </c>
    </row>
    <row r="15" spans="2:13" s="9" customFormat="1" ht="20.100000000000001" customHeight="1" x14ac:dyDescent="0.15">
      <c r="B15" s="61"/>
      <c r="C15" s="35" t="s">
        <v>26</v>
      </c>
      <c r="D15" s="35"/>
      <c r="E15" s="36"/>
      <c r="F15" s="36"/>
      <c r="G15" s="36"/>
      <c r="H15" s="36"/>
      <c r="I15" s="37">
        <f t="shared" si="6"/>
        <v>0</v>
      </c>
      <c r="J15" s="37">
        <f t="shared" si="7"/>
        <v>0</v>
      </c>
      <c r="K15" s="37"/>
      <c r="L15" s="37">
        <f t="shared" si="2"/>
        <v>0</v>
      </c>
      <c r="M15" s="38">
        <f t="shared" si="3"/>
        <v>0</v>
      </c>
    </row>
    <row r="16" spans="2:13" s="9" customFormat="1" ht="20.100000000000001" customHeight="1" x14ac:dyDescent="0.15">
      <c r="B16" s="61"/>
      <c r="C16" s="35" t="s">
        <v>27</v>
      </c>
      <c r="D16" s="35"/>
      <c r="E16" s="36"/>
      <c r="F16" s="36"/>
      <c r="G16" s="36"/>
      <c r="H16" s="36"/>
      <c r="I16" s="37">
        <f t="shared" si="6"/>
        <v>0</v>
      </c>
      <c r="J16" s="37">
        <f t="shared" si="7"/>
        <v>0</v>
      </c>
      <c r="K16" s="37"/>
      <c r="L16" s="37">
        <f t="shared" si="2"/>
        <v>0</v>
      </c>
      <c r="M16" s="38">
        <f t="shared" si="3"/>
        <v>0</v>
      </c>
    </row>
    <row r="17" spans="2:13" s="9" customFormat="1" ht="20.100000000000001" customHeight="1" x14ac:dyDescent="0.15">
      <c r="B17" s="61"/>
      <c r="C17" s="35" t="s">
        <v>28</v>
      </c>
      <c r="D17" s="35"/>
      <c r="E17" s="36"/>
      <c r="F17" s="36"/>
      <c r="G17" s="36"/>
      <c r="H17" s="36"/>
      <c r="I17" s="37">
        <f t="shared" si="6"/>
        <v>0</v>
      </c>
      <c r="J17" s="37">
        <f t="shared" si="7"/>
        <v>0</v>
      </c>
      <c r="K17" s="37"/>
      <c r="L17" s="37">
        <f t="shared" si="2"/>
        <v>0</v>
      </c>
      <c r="M17" s="38">
        <f t="shared" si="3"/>
        <v>0</v>
      </c>
    </row>
    <row r="18" spans="2:13" s="9" customFormat="1" ht="20.100000000000001" customHeight="1" x14ac:dyDescent="0.15">
      <c r="B18" s="61"/>
      <c r="C18" s="35" t="s">
        <v>29</v>
      </c>
      <c r="D18" s="35"/>
      <c r="E18" s="36"/>
      <c r="F18" s="36"/>
      <c r="G18" s="36"/>
      <c r="H18" s="36"/>
      <c r="I18" s="37">
        <f t="shared" si="6"/>
        <v>0</v>
      </c>
      <c r="J18" s="37">
        <f t="shared" si="7"/>
        <v>0</v>
      </c>
      <c r="K18" s="37"/>
      <c r="L18" s="37">
        <f t="shared" si="2"/>
        <v>0</v>
      </c>
      <c r="M18" s="38">
        <f t="shared" si="3"/>
        <v>0</v>
      </c>
    </row>
    <row r="19" spans="2:13" s="9" customFormat="1" ht="20.100000000000001" customHeight="1" x14ac:dyDescent="0.15">
      <c r="B19" s="61"/>
      <c r="C19" s="35" t="s">
        <v>30</v>
      </c>
      <c r="D19" s="35"/>
      <c r="E19" s="36"/>
      <c r="F19" s="36"/>
      <c r="G19" s="36"/>
      <c r="H19" s="36"/>
      <c r="I19" s="37">
        <f t="shared" si="6"/>
        <v>0</v>
      </c>
      <c r="J19" s="37">
        <f t="shared" si="7"/>
        <v>0</v>
      </c>
      <c r="K19" s="37"/>
      <c r="L19" s="37">
        <f t="shared" si="2"/>
        <v>0</v>
      </c>
      <c r="M19" s="38">
        <f t="shared" si="3"/>
        <v>0</v>
      </c>
    </row>
    <row r="20" spans="2:13" s="9" customFormat="1" ht="20.100000000000001" customHeight="1" x14ac:dyDescent="0.15">
      <c r="B20" s="61"/>
      <c r="C20" s="35" t="s">
        <v>31</v>
      </c>
      <c r="D20" s="35"/>
      <c r="E20" s="36"/>
      <c r="F20" s="36"/>
      <c r="G20" s="36"/>
      <c r="H20" s="36"/>
      <c r="I20" s="37">
        <f t="shared" si="6"/>
        <v>0</v>
      </c>
      <c r="J20" s="37">
        <f t="shared" si="7"/>
        <v>0</v>
      </c>
      <c r="K20" s="37"/>
      <c r="L20" s="37"/>
      <c r="M20" s="38"/>
    </row>
    <row r="21" spans="2:13" s="9" customFormat="1" ht="20.100000000000001" customHeight="1" x14ac:dyDescent="0.15">
      <c r="B21" s="62"/>
      <c r="C21" s="35" t="s">
        <v>32</v>
      </c>
      <c r="D21" s="35"/>
      <c r="E21" s="36">
        <v>1463271000</v>
      </c>
      <c r="F21" s="36">
        <v>1413839323</v>
      </c>
      <c r="G21" s="36">
        <v>1413688383</v>
      </c>
      <c r="H21" s="36">
        <v>0</v>
      </c>
      <c r="I21" s="37">
        <f t="shared" si="6"/>
        <v>150940</v>
      </c>
      <c r="J21" s="37">
        <f t="shared" si="7"/>
        <v>150940</v>
      </c>
      <c r="K21" s="37">
        <v>0</v>
      </c>
      <c r="L21" s="37">
        <f t="shared" si="2"/>
        <v>96.611521925877014</v>
      </c>
      <c r="M21" s="38">
        <f t="shared" si="3"/>
        <v>99.989324105112615</v>
      </c>
    </row>
    <row r="22" spans="2:13" s="9" customFormat="1" ht="20.100000000000001" customHeight="1" x14ac:dyDescent="0.15">
      <c r="B22" s="31" t="s">
        <v>186</v>
      </c>
      <c r="C22" s="32"/>
      <c r="D22" s="32"/>
      <c r="E22" s="33">
        <f>SUM(E23:E27)</f>
        <v>12629060000</v>
      </c>
      <c r="F22" s="33">
        <f t="shared" ref="F22:K22" si="8">SUM(F23:F27)</f>
        <v>12701069976</v>
      </c>
      <c r="G22" s="33">
        <f t="shared" si="8"/>
        <v>12541724636</v>
      </c>
      <c r="H22" s="33">
        <f t="shared" si="8"/>
        <v>0</v>
      </c>
      <c r="I22" s="33">
        <f t="shared" si="8"/>
        <v>159345340</v>
      </c>
      <c r="J22" s="33">
        <f t="shared" si="8"/>
        <v>1418490</v>
      </c>
      <c r="K22" s="33">
        <f t="shared" si="8"/>
        <v>157926850</v>
      </c>
      <c r="L22" s="33">
        <f t="shared" si="2"/>
        <v>99.308457129825982</v>
      </c>
      <c r="M22" s="34">
        <f t="shared" si="3"/>
        <v>98.74541798209836</v>
      </c>
    </row>
    <row r="23" spans="2:13" s="9" customFormat="1" ht="20.100000000000001" customHeight="1" x14ac:dyDescent="0.15">
      <c r="B23" s="151"/>
      <c r="C23" s="35" t="s">
        <v>34</v>
      </c>
      <c r="D23" s="35"/>
      <c r="E23" s="36">
        <v>1250000000</v>
      </c>
      <c r="F23" s="36">
        <v>1294746894</v>
      </c>
      <c r="G23" s="36">
        <v>1279720294</v>
      </c>
      <c r="H23" s="36">
        <v>0</v>
      </c>
      <c r="I23" s="37">
        <f>F23-G23-H23</f>
        <v>15026600</v>
      </c>
      <c r="J23" s="37">
        <f>I23-K23</f>
        <v>1214100</v>
      </c>
      <c r="K23" s="37">
        <v>13812500</v>
      </c>
      <c r="L23" s="37">
        <f t="shared" si="2"/>
        <v>102.37762352</v>
      </c>
      <c r="M23" s="38">
        <f t="shared" si="3"/>
        <v>98.839417953452141</v>
      </c>
    </row>
    <row r="24" spans="2:13" s="9" customFormat="1" ht="20.100000000000001" customHeight="1" x14ac:dyDescent="0.15">
      <c r="B24" s="151"/>
      <c r="C24" s="35" t="s">
        <v>35</v>
      </c>
      <c r="D24" s="35"/>
      <c r="E24" s="36">
        <v>10790000000</v>
      </c>
      <c r="F24" s="36">
        <v>10819946361</v>
      </c>
      <c r="G24" s="36">
        <v>10675779011</v>
      </c>
      <c r="H24" s="36">
        <v>0</v>
      </c>
      <c r="I24" s="37">
        <f>F24-G24-H24</f>
        <v>144167350</v>
      </c>
      <c r="J24" s="37">
        <f>I24-K24</f>
        <v>228940</v>
      </c>
      <c r="K24" s="37">
        <v>143938410</v>
      </c>
      <c r="L24" s="37">
        <f t="shared" si="2"/>
        <v>98.941418081557003</v>
      </c>
      <c r="M24" s="38">
        <f t="shared" si="3"/>
        <v>98.667577960278578</v>
      </c>
    </row>
    <row r="25" spans="2:13" s="9" customFormat="1" ht="20.100000000000001" customHeight="1" x14ac:dyDescent="0.15">
      <c r="B25" s="151"/>
      <c r="C25" s="35" t="s">
        <v>36</v>
      </c>
      <c r="D25" s="35"/>
      <c r="E25" s="36"/>
      <c r="F25" s="36"/>
      <c r="G25" s="36"/>
      <c r="H25" s="36"/>
      <c r="I25" s="37">
        <f>F25-G25-H25</f>
        <v>0</v>
      </c>
      <c r="J25" s="37">
        <f>I25-K25</f>
        <v>0</v>
      </c>
      <c r="K25" s="37"/>
      <c r="L25" s="37">
        <f t="shared" si="2"/>
        <v>0</v>
      </c>
      <c r="M25" s="38">
        <f t="shared" si="3"/>
        <v>0</v>
      </c>
    </row>
    <row r="26" spans="2:13" s="9" customFormat="1" ht="20.100000000000001" customHeight="1" x14ac:dyDescent="0.15">
      <c r="B26" s="151"/>
      <c r="C26" s="35" t="s">
        <v>37</v>
      </c>
      <c r="D26" s="35"/>
      <c r="E26" s="36">
        <v>165290000</v>
      </c>
      <c r="F26" s="36">
        <v>139853010</v>
      </c>
      <c r="G26" s="36">
        <v>139677070</v>
      </c>
      <c r="H26" s="36">
        <v>0</v>
      </c>
      <c r="I26" s="37">
        <f>F26-G26-H26</f>
        <v>175940</v>
      </c>
      <c r="J26" s="37">
        <f>I26-K26</f>
        <v>0</v>
      </c>
      <c r="K26" s="37">
        <v>175940</v>
      </c>
      <c r="L26" s="37"/>
      <c r="M26" s="38"/>
    </row>
    <row r="27" spans="2:13" s="9" customFormat="1" ht="20.100000000000001" customHeight="1" x14ac:dyDescent="0.15">
      <c r="B27" s="151"/>
      <c r="C27" s="35" t="s">
        <v>38</v>
      </c>
      <c r="D27" s="35"/>
      <c r="E27" s="36">
        <v>423770000</v>
      </c>
      <c r="F27" s="36">
        <v>446523711</v>
      </c>
      <c r="G27" s="36">
        <v>446548261</v>
      </c>
      <c r="H27" s="36">
        <v>0</v>
      </c>
      <c r="I27" s="37">
        <f>F27-G27-H27</f>
        <v>-24550</v>
      </c>
      <c r="J27" s="37">
        <f>I27-K27</f>
        <v>-24550</v>
      </c>
      <c r="K27" s="37">
        <v>0</v>
      </c>
      <c r="L27" s="37">
        <f t="shared" si="2"/>
        <v>105.3751471316988</v>
      </c>
      <c r="M27" s="38">
        <f t="shared" si="3"/>
        <v>100.00549802830068</v>
      </c>
    </row>
    <row r="28" spans="2:13" s="9" customFormat="1" ht="20.100000000000001" customHeight="1" x14ac:dyDescent="0.15">
      <c r="B28" s="31" t="s">
        <v>187</v>
      </c>
      <c r="C28" s="32"/>
      <c r="D28" s="32"/>
      <c r="E28" s="33">
        <f>SUM(E29:E33)</f>
        <v>571737000</v>
      </c>
      <c r="F28" s="33">
        <f t="shared" ref="F28:K28" si="9">SUM(F29:F33)</f>
        <v>546099449</v>
      </c>
      <c r="G28" s="33">
        <f t="shared" si="9"/>
        <v>546099449</v>
      </c>
      <c r="H28" s="33">
        <f t="shared" si="9"/>
        <v>0</v>
      </c>
      <c r="I28" s="33">
        <f t="shared" si="9"/>
        <v>0</v>
      </c>
      <c r="J28" s="33">
        <f t="shared" si="9"/>
        <v>0</v>
      </c>
      <c r="K28" s="33">
        <f t="shared" si="9"/>
        <v>0</v>
      </c>
      <c r="L28" s="33">
        <f t="shared" si="2"/>
        <v>95.515848895558619</v>
      </c>
      <c r="M28" s="34">
        <f t="shared" si="3"/>
        <v>100</v>
      </c>
    </row>
    <row r="29" spans="2:13" s="9" customFormat="1" ht="20.100000000000001" customHeight="1" x14ac:dyDescent="0.15">
      <c r="B29" s="151"/>
      <c r="C29" s="35" t="s">
        <v>40</v>
      </c>
      <c r="D29" s="35"/>
      <c r="E29" s="36"/>
      <c r="F29" s="36"/>
      <c r="G29" s="36"/>
      <c r="H29" s="36"/>
      <c r="I29" s="37">
        <f>F29-G29-H29</f>
        <v>0</v>
      </c>
      <c r="J29" s="37">
        <f>I29-K29</f>
        <v>0</v>
      </c>
      <c r="K29" s="37"/>
      <c r="L29" s="37">
        <f t="shared" si="2"/>
        <v>0</v>
      </c>
      <c r="M29" s="38">
        <f t="shared" si="3"/>
        <v>0</v>
      </c>
    </row>
    <row r="30" spans="2:13" s="9" customFormat="1" ht="20.100000000000001" customHeight="1" x14ac:dyDescent="0.15">
      <c r="B30" s="151"/>
      <c r="C30" s="35" t="s">
        <v>41</v>
      </c>
      <c r="D30" s="35"/>
      <c r="E30" s="36"/>
      <c r="F30" s="36"/>
      <c r="G30" s="36"/>
      <c r="H30" s="36"/>
      <c r="I30" s="37">
        <f>F30-G30-H30</f>
        <v>0</v>
      </c>
      <c r="J30" s="37">
        <f>I30-K30</f>
        <v>0</v>
      </c>
      <c r="K30" s="37"/>
      <c r="L30" s="37">
        <f t="shared" si="2"/>
        <v>0</v>
      </c>
      <c r="M30" s="38">
        <f t="shared" si="3"/>
        <v>0</v>
      </c>
    </row>
    <row r="31" spans="2:13" s="9" customFormat="1" ht="20.100000000000001" customHeight="1" x14ac:dyDescent="0.15">
      <c r="B31" s="151"/>
      <c r="C31" s="35" t="s">
        <v>42</v>
      </c>
      <c r="D31" s="35"/>
      <c r="E31" s="36"/>
      <c r="F31" s="36"/>
      <c r="G31" s="36"/>
      <c r="H31" s="36"/>
      <c r="I31" s="37">
        <f>F31-G31-H31</f>
        <v>0</v>
      </c>
      <c r="J31" s="37">
        <f>I31-K31</f>
        <v>0</v>
      </c>
      <c r="K31" s="37"/>
      <c r="L31" s="37">
        <f t="shared" si="2"/>
        <v>0</v>
      </c>
      <c r="M31" s="38">
        <f t="shared" si="3"/>
        <v>0</v>
      </c>
    </row>
    <row r="32" spans="2:13" s="9" customFormat="1" ht="20.100000000000001" customHeight="1" x14ac:dyDescent="0.15">
      <c r="B32" s="151"/>
      <c r="C32" s="35" t="s">
        <v>43</v>
      </c>
      <c r="D32" s="35"/>
      <c r="E32" s="36"/>
      <c r="F32" s="36"/>
      <c r="G32" s="36"/>
      <c r="H32" s="36"/>
      <c r="I32" s="37">
        <f>F32-G32-H32</f>
        <v>0</v>
      </c>
      <c r="J32" s="37">
        <f>I32-K32</f>
        <v>0</v>
      </c>
      <c r="K32" s="37"/>
      <c r="L32" s="37">
        <f t="shared" si="2"/>
        <v>0</v>
      </c>
      <c r="M32" s="38">
        <f t="shared" si="3"/>
        <v>0</v>
      </c>
    </row>
    <row r="33" spans="2:13" s="9" customFormat="1" ht="20.100000000000001" customHeight="1" x14ac:dyDescent="0.15">
      <c r="B33" s="151"/>
      <c r="C33" s="35" t="s">
        <v>44</v>
      </c>
      <c r="D33" s="35"/>
      <c r="E33" s="36">
        <v>571737000</v>
      </c>
      <c r="F33" s="36">
        <v>546099449</v>
      </c>
      <c r="G33" s="36">
        <v>546099449</v>
      </c>
      <c r="H33" s="36">
        <v>0</v>
      </c>
      <c r="I33" s="37">
        <f>F33-G33-H33</f>
        <v>0</v>
      </c>
      <c r="J33" s="37">
        <f>I33-K33</f>
        <v>0</v>
      </c>
      <c r="K33" s="37">
        <v>0</v>
      </c>
      <c r="L33" s="37">
        <f>IFERROR(G33/#REF!,0)*100</f>
        <v>0</v>
      </c>
      <c r="M33" s="38">
        <f t="shared" si="3"/>
        <v>100</v>
      </c>
    </row>
    <row r="34" spans="2:13" s="9" customFormat="1" ht="20.100000000000001" customHeight="1" x14ac:dyDescent="0.15">
      <c r="B34" s="31" t="s">
        <v>188</v>
      </c>
      <c r="C34" s="32"/>
      <c r="D34" s="32"/>
      <c r="E34" s="33">
        <f>SUM(E35)</f>
        <v>10615635000</v>
      </c>
      <c r="F34" s="33">
        <f t="shared" ref="F34:K34" si="10">F35</f>
        <v>11756819370</v>
      </c>
      <c r="G34" s="33">
        <f t="shared" si="10"/>
        <v>11756819370</v>
      </c>
      <c r="H34" s="33">
        <f t="shared" si="10"/>
        <v>0</v>
      </c>
      <c r="I34" s="33">
        <f t="shared" si="10"/>
        <v>0</v>
      </c>
      <c r="J34" s="33">
        <f t="shared" si="10"/>
        <v>0</v>
      </c>
      <c r="K34" s="33">
        <f t="shared" si="10"/>
        <v>0</v>
      </c>
      <c r="L34" s="33">
        <f t="shared" si="2"/>
        <v>110.7500339828941</v>
      </c>
      <c r="M34" s="34">
        <f t="shared" si="3"/>
        <v>100</v>
      </c>
    </row>
    <row r="35" spans="2:13" s="9" customFormat="1" ht="20.100000000000001" customHeight="1" x14ac:dyDescent="0.15">
      <c r="B35" s="60"/>
      <c r="C35" s="35" t="s">
        <v>57</v>
      </c>
      <c r="D35" s="35"/>
      <c r="E35" s="36">
        <v>10615635000</v>
      </c>
      <c r="F35" s="36">
        <v>11756819370</v>
      </c>
      <c r="G35" s="36">
        <v>11756819370</v>
      </c>
      <c r="H35" s="36">
        <v>0</v>
      </c>
      <c r="I35" s="37">
        <f>F35-G35-H35</f>
        <v>0</v>
      </c>
      <c r="J35" s="37">
        <f>I35-K35</f>
        <v>0</v>
      </c>
      <c r="K35" s="37">
        <v>0</v>
      </c>
      <c r="L35" s="37">
        <f>IFERROR(G35/E35,0)*100</f>
        <v>110.7500339828941</v>
      </c>
      <c r="M35" s="38">
        <f>IFERROR(G35/F35,0)*100</f>
        <v>100</v>
      </c>
    </row>
    <row r="36" spans="2:13" s="9" customFormat="1" ht="20.100000000000001" customHeight="1" x14ac:dyDescent="0.15">
      <c r="B36" s="31" t="s">
        <v>189</v>
      </c>
      <c r="C36" s="32"/>
      <c r="D36" s="32"/>
      <c r="E36" s="33">
        <f>SUM(E37:E39)</f>
        <v>3343763000</v>
      </c>
      <c r="F36" s="33">
        <f t="shared" ref="F36:K36" si="11">SUM(F37:F39)</f>
        <v>3797611544</v>
      </c>
      <c r="G36" s="33">
        <f t="shared" si="11"/>
        <v>3797611544</v>
      </c>
      <c r="H36" s="33">
        <f t="shared" si="11"/>
        <v>0</v>
      </c>
      <c r="I36" s="33">
        <f t="shared" si="11"/>
        <v>0</v>
      </c>
      <c r="J36" s="33">
        <f t="shared" si="11"/>
        <v>0</v>
      </c>
      <c r="K36" s="33">
        <f t="shared" si="11"/>
        <v>0</v>
      </c>
      <c r="L36" s="39">
        <f t="shared" si="2"/>
        <v>113.57298779847736</v>
      </c>
      <c r="M36" s="40">
        <f t="shared" si="3"/>
        <v>100</v>
      </c>
    </row>
    <row r="37" spans="2:13" s="9" customFormat="1" ht="20.100000000000001" customHeight="1" x14ac:dyDescent="0.15">
      <c r="B37" s="151"/>
      <c r="C37" s="35" t="s">
        <v>47</v>
      </c>
      <c r="D37" s="35"/>
      <c r="E37" s="36">
        <v>3240081000</v>
      </c>
      <c r="F37" s="36">
        <v>3494961802</v>
      </c>
      <c r="G37" s="36">
        <v>3494961802</v>
      </c>
      <c r="H37" s="36">
        <v>0</v>
      </c>
      <c r="I37" s="37">
        <f>F37-G37-H37</f>
        <v>0</v>
      </c>
      <c r="J37" s="37">
        <f>I37-K37</f>
        <v>0</v>
      </c>
      <c r="K37" s="37">
        <v>0</v>
      </c>
      <c r="L37" s="41">
        <f t="shared" si="2"/>
        <v>107.86649475738415</v>
      </c>
      <c r="M37" s="42">
        <f t="shared" si="3"/>
        <v>100</v>
      </c>
    </row>
    <row r="38" spans="2:13" s="9" customFormat="1" ht="20.100000000000001" customHeight="1" x14ac:dyDescent="0.15">
      <c r="B38" s="151"/>
      <c r="C38" s="35" t="s">
        <v>48</v>
      </c>
      <c r="D38" s="35"/>
      <c r="E38" s="36"/>
      <c r="F38" s="36"/>
      <c r="G38" s="36"/>
      <c r="H38" s="36"/>
      <c r="I38" s="37">
        <f>F38-G38-H38</f>
        <v>0</v>
      </c>
      <c r="J38" s="37">
        <f>I38-K38</f>
        <v>0</v>
      </c>
      <c r="K38" s="37"/>
      <c r="L38" s="41">
        <f t="shared" si="2"/>
        <v>0</v>
      </c>
      <c r="M38" s="42">
        <f t="shared" si="3"/>
        <v>0</v>
      </c>
    </row>
    <row r="39" spans="2:13" s="10" customFormat="1" ht="20.100000000000001" customHeight="1" x14ac:dyDescent="0.15">
      <c r="B39" s="151"/>
      <c r="C39" s="35" t="s">
        <v>49</v>
      </c>
      <c r="D39" s="35"/>
      <c r="E39" s="36">
        <v>103682000</v>
      </c>
      <c r="F39" s="36">
        <v>302649742</v>
      </c>
      <c r="G39" s="36">
        <v>302649742</v>
      </c>
      <c r="H39" s="36">
        <v>0</v>
      </c>
      <c r="I39" s="37">
        <f>F39-G39-H39</f>
        <v>0</v>
      </c>
      <c r="J39" s="37">
        <f>I39-K39</f>
        <v>0</v>
      </c>
      <c r="K39" s="37">
        <v>0</v>
      </c>
      <c r="L39" s="41">
        <f>IFERROR(G39/E33,0)*100</f>
        <v>52.935133111902857</v>
      </c>
      <c r="M39" s="42">
        <f t="shared" si="3"/>
        <v>100</v>
      </c>
    </row>
    <row r="40" spans="2:13" s="10" customFormat="1" ht="20.100000000000001" customHeight="1" x14ac:dyDescent="0.15">
      <c r="B40" s="149" t="s">
        <v>190</v>
      </c>
      <c r="C40" s="150"/>
      <c r="D40" s="150"/>
      <c r="E40" s="43">
        <f>E41+E46+E48+E52+E60</f>
        <v>7085625000</v>
      </c>
      <c r="F40" s="43">
        <f t="shared" ref="F40:K40" si="12">F41+F46+F48+F52+F60</f>
        <v>25896536631</v>
      </c>
      <c r="G40" s="43">
        <f t="shared" si="12"/>
        <v>7851744873</v>
      </c>
      <c r="H40" s="43">
        <f t="shared" si="12"/>
        <v>1236284840</v>
      </c>
      <c r="I40" s="43">
        <f t="shared" si="12"/>
        <v>16808506918</v>
      </c>
      <c r="J40" s="43">
        <f t="shared" si="12"/>
        <v>16596272866</v>
      </c>
      <c r="K40" s="43">
        <f t="shared" si="12"/>
        <v>212234052</v>
      </c>
      <c r="L40" s="44">
        <f t="shared" si="2"/>
        <v>110.81231187086532</v>
      </c>
      <c r="M40" s="45">
        <f t="shared" si="3"/>
        <v>30.319671641345668</v>
      </c>
    </row>
    <row r="41" spans="2:13" s="5" customFormat="1" ht="20.100000000000001" customHeight="1" x14ac:dyDescent="0.15">
      <c r="B41" s="31" t="s">
        <v>191</v>
      </c>
      <c r="C41" s="32"/>
      <c r="D41" s="32"/>
      <c r="E41" s="33">
        <f>SUM(E42:E45)</f>
        <v>2366502000</v>
      </c>
      <c r="F41" s="33">
        <f t="shared" ref="F41:K41" si="13">SUM(F42:F45)</f>
        <v>2614102130</v>
      </c>
      <c r="G41" s="33">
        <f t="shared" si="13"/>
        <v>2370472360</v>
      </c>
      <c r="H41" s="33">
        <f t="shared" si="13"/>
        <v>0</v>
      </c>
      <c r="I41" s="33">
        <f t="shared" si="13"/>
        <v>243629770</v>
      </c>
      <c r="J41" s="33">
        <f t="shared" si="13"/>
        <v>243629770</v>
      </c>
      <c r="K41" s="33">
        <f t="shared" si="13"/>
        <v>0</v>
      </c>
      <c r="L41" s="39">
        <f t="shared" si="2"/>
        <v>100.16777336338613</v>
      </c>
      <c r="M41" s="40">
        <f t="shared" si="3"/>
        <v>90.680173999169654</v>
      </c>
    </row>
    <row r="42" spans="2:13" s="5" customFormat="1" ht="20.100000000000001" customHeight="1" x14ac:dyDescent="0.15">
      <c r="B42" s="60"/>
      <c r="C42" s="35" t="s">
        <v>52</v>
      </c>
      <c r="D42" s="35"/>
      <c r="E42" s="36"/>
      <c r="F42" s="36">
        <v>0</v>
      </c>
      <c r="G42" s="36">
        <v>0</v>
      </c>
      <c r="H42" s="36">
        <v>0</v>
      </c>
      <c r="I42" s="37">
        <f>F42-G42-H42</f>
        <v>0</v>
      </c>
      <c r="J42" s="37">
        <f>I42-K42</f>
        <v>0</v>
      </c>
      <c r="K42" s="37">
        <v>0</v>
      </c>
      <c r="L42" s="41">
        <f t="shared" si="2"/>
        <v>0</v>
      </c>
      <c r="M42" s="42">
        <f t="shared" si="3"/>
        <v>0</v>
      </c>
    </row>
    <row r="43" spans="2:13" s="5" customFormat="1" ht="20.100000000000001" customHeight="1" x14ac:dyDescent="0.15">
      <c r="B43" s="61"/>
      <c r="C43" s="35" t="s">
        <v>53</v>
      </c>
      <c r="D43" s="35"/>
      <c r="E43" s="36"/>
      <c r="F43" s="36">
        <v>0</v>
      </c>
      <c r="G43" s="36">
        <v>0</v>
      </c>
      <c r="H43" s="36">
        <v>0</v>
      </c>
      <c r="I43" s="37">
        <f>F43-G43-H43</f>
        <v>0</v>
      </c>
      <c r="J43" s="37">
        <f>I43-K43</f>
        <v>0</v>
      </c>
      <c r="K43" s="37">
        <v>0</v>
      </c>
      <c r="L43" s="41">
        <f t="shared" si="2"/>
        <v>0</v>
      </c>
      <c r="M43" s="42">
        <f t="shared" si="3"/>
        <v>0</v>
      </c>
    </row>
    <row r="44" spans="2:13" s="5" customFormat="1" ht="20.100000000000001" customHeight="1" x14ac:dyDescent="0.15">
      <c r="B44" s="61"/>
      <c r="C44" s="35" t="s">
        <v>54</v>
      </c>
      <c r="D44" s="35"/>
      <c r="E44" s="36">
        <v>2336502000</v>
      </c>
      <c r="F44" s="36">
        <v>2580065130</v>
      </c>
      <c r="G44" s="36">
        <v>2336435360</v>
      </c>
      <c r="H44" s="36">
        <v>0</v>
      </c>
      <c r="I44" s="37">
        <f>F44-G44-H44</f>
        <v>243629770</v>
      </c>
      <c r="J44" s="37">
        <f>I44-K44</f>
        <v>243629770</v>
      </c>
      <c r="K44" s="37">
        <v>0</v>
      </c>
      <c r="L44" s="41"/>
      <c r="M44" s="42"/>
    </row>
    <row r="45" spans="2:13" s="5" customFormat="1" ht="20.100000000000001" customHeight="1" x14ac:dyDescent="0.15">
      <c r="B45" s="62"/>
      <c r="C45" s="35" t="s">
        <v>55</v>
      </c>
      <c r="D45" s="35"/>
      <c r="E45" s="36">
        <v>30000000</v>
      </c>
      <c r="F45" s="36">
        <v>34037000</v>
      </c>
      <c r="G45" s="36">
        <v>34037000</v>
      </c>
      <c r="H45" s="36">
        <v>0</v>
      </c>
      <c r="I45" s="37">
        <f>F45-G45-H45</f>
        <v>0</v>
      </c>
      <c r="J45" s="37">
        <f>I45-K45</f>
        <v>0</v>
      </c>
      <c r="K45" s="37">
        <v>0</v>
      </c>
      <c r="L45" s="41">
        <f t="shared" si="2"/>
        <v>113.45666666666668</v>
      </c>
      <c r="M45" s="42">
        <f t="shared" si="3"/>
        <v>100</v>
      </c>
    </row>
    <row r="46" spans="2:13" s="5" customFormat="1" ht="20.100000000000001" customHeight="1" x14ac:dyDescent="0.15">
      <c r="B46" s="31" t="s">
        <v>192</v>
      </c>
      <c r="C46" s="32"/>
      <c r="D46" s="32"/>
      <c r="E46" s="33">
        <f>SUM(E47)</f>
        <v>0</v>
      </c>
      <c r="F46" s="33">
        <f t="shared" ref="F46:K46" si="14">F47</f>
        <v>0</v>
      </c>
      <c r="G46" s="33">
        <f t="shared" si="14"/>
        <v>0</v>
      </c>
      <c r="H46" s="33">
        <f t="shared" si="14"/>
        <v>0</v>
      </c>
      <c r="I46" s="33">
        <f t="shared" si="14"/>
        <v>0</v>
      </c>
      <c r="J46" s="33">
        <f t="shared" si="14"/>
        <v>0</v>
      </c>
      <c r="K46" s="33">
        <f t="shared" si="14"/>
        <v>0</v>
      </c>
      <c r="L46" s="39">
        <f t="shared" si="2"/>
        <v>0</v>
      </c>
      <c r="M46" s="40">
        <f t="shared" si="3"/>
        <v>0</v>
      </c>
    </row>
    <row r="47" spans="2:13" s="5" customFormat="1" ht="20.100000000000001" customHeight="1" x14ac:dyDescent="0.15">
      <c r="B47" s="60"/>
      <c r="C47" s="35" t="s">
        <v>58</v>
      </c>
      <c r="D47" s="35"/>
      <c r="E47" s="47"/>
      <c r="F47" s="47"/>
      <c r="G47" s="47"/>
      <c r="H47" s="47"/>
      <c r="I47" s="37">
        <f>F47-G47-H47</f>
        <v>0</v>
      </c>
      <c r="J47" s="37">
        <f>I47-K47</f>
        <v>0</v>
      </c>
      <c r="K47" s="37"/>
      <c r="L47" s="41">
        <f>IFERROR(G47/E47,0)*100</f>
        <v>0</v>
      </c>
      <c r="M47" s="42">
        <f>IFERROR(G47/F47,0)*100</f>
        <v>0</v>
      </c>
    </row>
    <row r="48" spans="2:13" s="5" customFormat="1" ht="20.100000000000001" customHeight="1" x14ac:dyDescent="0.15">
      <c r="B48" s="31" t="s">
        <v>193</v>
      </c>
      <c r="C48" s="32"/>
      <c r="D48" s="32"/>
      <c r="E48" s="33">
        <f>SUM(E49:E51)</f>
        <v>1135522000</v>
      </c>
      <c r="F48" s="33">
        <f t="shared" ref="F48:K48" si="15">SUM(F49:F51)</f>
        <v>1161326580</v>
      </c>
      <c r="G48" s="33">
        <f t="shared" si="15"/>
        <v>1155132440</v>
      </c>
      <c r="H48" s="33">
        <f t="shared" si="15"/>
        <v>0</v>
      </c>
      <c r="I48" s="33">
        <f t="shared" si="15"/>
        <v>6194140</v>
      </c>
      <c r="J48" s="33">
        <f t="shared" si="15"/>
        <v>6194140</v>
      </c>
      <c r="K48" s="33">
        <f t="shared" si="15"/>
        <v>0</v>
      </c>
      <c r="L48" s="39">
        <f t="shared" si="2"/>
        <v>101.7269978036533</v>
      </c>
      <c r="M48" s="40">
        <f t="shared" si="3"/>
        <v>99.46663237484843</v>
      </c>
    </row>
    <row r="49" spans="2:13" s="5" customFormat="1" ht="20.100000000000001" customHeight="1" x14ac:dyDescent="0.15">
      <c r="B49" s="60"/>
      <c r="C49" s="35" t="s">
        <v>60</v>
      </c>
      <c r="D49" s="35"/>
      <c r="E49" s="47"/>
      <c r="F49" s="47"/>
      <c r="G49" s="47"/>
      <c r="H49" s="47"/>
      <c r="I49" s="37">
        <f>F49-G49-H49</f>
        <v>0</v>
      </c>
      <c r="J49" s="37">
        <f>I49-K49</f>
        <v>0</v>
      </c>
      <c r="K49" s="37"/>
      <c r="L49" s="41">
        <f t="shared" si="2"/>
        <v>0</v>
      </c>
      <c r="M49" s="42">
        <f t="shared" si="3"/>
        <v>0</v>
      </c>
    </row>
    <row r="50" spans="2:13" s="5" customFormat="1" ht="20.100000000000001" customHeight="1" x14ac:dyDescent="0.15">
      <c r="B50" s="61"/>
      <c r="C50" s="35" t="s">
        <v>61</v>
      </c>
      <c r="D50" s="35"/>
      <c r="E50" s="36">
        <v>1043137000</v>
      </c>
      <c r="F50" s="36">
        <v>1068940739</v>
      </c>
      <c r="G50" s="36">
        <v>1062746599</v>
      </c>
      <c r="H50" s="36">
        <v>0</v>
      </c>
      <c r="I50" s="37">
        <f>F50-G50-H50</f>
        <v>6194140</v>
      </c>
      <c r="J50" s="37">
        <f>I50-K50</f>
        <v>6194140</v>
      </c>
      <c r="K50" s="37">
        <v>0</v>
      </c>
      <c r="L50" s="41">
        <f>IFERROR(G50/E50,0)*100</f>
        <v>101.87986803267452</v>
      </c>
      <c r="M50" s="42">
        <f>IFERROR(G50/F50,0)*100</f>
        <v>99.420534761749778</v>
      </c>
    </row>
    <row r="51" spans="2:13" s="5" customFormat="1" ht="20.100000000000001" customHeight="1" x14ac:dyDescent="0.15">
      <c r="B51" s="62"/>
      <c r="C51" s="35" t="s">
        <v>62</v>
      </c>
      <c r="D51" s="35"/>
      <c r="E51" s="36">
        <v>92385000</v>
      </c>
      <c r="F51" s="36">
        <v>92385841</v>
      </c>
      <c r="G51" s="36">
        <v>92385841</v>
      </c>
      <c r="H51" s="36">
        <v>0</v>
      </c>
      <c r="I51" s="37">
        <f>F51-G51-H51</f>
        <v>0</v>
      </c>
      <c r="J51" s="37">
        <f>I51-K51</f>
        <v>0</v>
      </c>
      <c r="K51" s="37">
        <v>0</v>
      </c>
      <c r="L51" s="41">
        <f>IFERROR(G51/E51,0)*100</f>
        <v>100.00091032093954</v>
      </c>
      <c r="M51" s="42">
        <f>IFERROR(G51/F51,0)*100</f>
        <v>100</v>
      </c>
    </row>
    <row r="52" spans="2:13" s="5" customFormat="1" ht="20.100000000000001" customHeight="1" x14ac:dyDescent="0.15">
      <c r="B52" s="48" t="s">
        <v>194</v>
      </c>
      <c r="C52" s="49"/>
      <c r="D52" s="49"/>
      <c r="E52" s="33">
        <f>SUM(E53:E59)</f>
        <v>2083601000</v>
      </c>
      <c r="F52" s="33">
        <f t="shared" ref="F52:K52" si="16">SUM(F53:F59)</f>
        <v>3703579141</v>
      </c>
      <c r="G52" s="33">
        <f t="shared" si="16"/>
        <v>2785626082</v>
      </c>
      <c r="H52" s="33">
        <f t="shared" si="16"/>
        <v>0</v>
      </c>
      <c r="I52" s="33">
        <f t="shared" si="16"/>
        <v>917953059</v>
      </c>
      <c r="J52" s="33">
        <f t="shared" si="16"/>
        <v>705719007</v>
      </c>
      <c r="K52" s="33">
        <f t="shared" si="16"/>
        <v>212234052</v>
      </c>
      <c r="L52" s="39">
        <f t="shared" si="2"/>
        <v>133.69287507541031</v>
      </c>
      <c r="M52" s="40">
        <f t="shared" si="3"/>
        <v>75.214433820573248</v>
      </c>
    </row>
    <row r="53" spans="2:13" s="5" customFormat="1" ht="20.100000000000001" customHeight="1" x14ac:dyDescent="0.15">
      <c r="B53" s="60"/>
      <c r="C53" s="35" t="s">
        <v>64</v>
      </c>
      <c r="D53" s="35"/>
      <c r="E53" s="36"/>
      <c r="F53" s="36">
        <v>510420</v>
      </c>
      <c r="G53" s="36">
        <v>510420</v>
      </c>
      <c r="H53" s="36">
        <v>0</v>
      </c>
      <c r="I53" s="37">
        <f t="shared" ref="I53:I58" si="17">F53-G53-H53</f>
        <v>0</v>
      </c>
      <c r="J53" s="37">
        <f t="shared" ref="J53:J58" si="18">I53-K53</f>
        <v>-254510</v>
      </c>
      <c r="K53" s="37">
        <v>254510</v>
      </c>
      <c r="L53" s="41">
        <f t="shared" si="2"/>
        <v>0</v>
      </c>
      <c r="M53" s="42">
        <f t="shared" si="3"/>
        <v>100</v>
      </c>
    </row>
    <row r="54" spans="2:13" s="5" customFormat="1" ht="20.100000000000001" customHeight="1" x14ac:dyDescent="0.15">
      <c r="B54" s="61"/>
      <c r="C54" s="35" t="s">
        <v>65</v>
      </c>
      <c r="D54" s="35"/>
      <c r="E54" s="47"/>
      <c r="F54" s="47"/>
      <c r="G54" s="47"/>
      <c r="H54" s="47"/>
      <c r="I54" s="37">
        <f t="shared" si="17"/>
        <v>0</v>
      </c>
      <c r="J54" s="37">
        <f t="shared" si="18"/>
        <v>0</v>
      </c>
      <c r="K54" s="37"/>
      <c r="L54" s="41">
        <f t="shared" si="2"/>
        <v>0</v>
      </c>
      <c r="M54" s="42">
        <f t="shared" si="3"/>
        <v>0</v>
      </c>
    </row>
    <row r="55" spans="2:13" s="5" customFormat="1" ht="20.100000000000001" customHeight="1" x14ac:dyDescent="0.15">
      <c r="B55" s="61"/>
      <c r="C55" s="35" t="s">
        <v>66</v>
      </c>
      <c r="D55" s="35"/>
      <c r="E55" s="36"/>
      <c r="F55" s="36">
        <v>-20</v>
      </c>
      <c r="G55" s="36">
        <v>-20</v>
      </c>
      <c r="H55" s="36">
        <v>0</v>
      </c>
      <c r="I55" s="37">
        <f t="shared" si="17"/>
        <v>0</v>
      </c>
      <c r="J55" s="37">
        <f t="shared" si="18"/>
        <v>0</v>
      </c>
      <c r="K55" s="37">
        <v>0</v>
      </c>
      <c r="L55" s="41">
        <f t="shared" si="2"/>
        <v>0</v>
      </c>
      <c r="M55" s="42">
        <f t="shared" si="3"/>
        <v>100</v>
      </c>
    </row>
    <row r="56" spans="2:13" s="5" customFormat="1" ht="20.100000000000001" customHeight="1" x14ac:dyDescent="0.15">
      <c r="B56" s="61"/>
      <c r="C56" s="35" t="s">
        <v>67</v>
      </c>
      <c r="D56" s="35"/>
      <c r="E56" s="36">
        <v>210000000</v>
      </c>
      <c r="F56" s="36">
        <v>1099808830</v>
      </c>
      <c r="G56" s="36">
        <v>260574020</v>
      </c>
      <c r="H56" s="36">
        <v>0</v>
      </c>
      <c r="I56" s="37">
        <f t="shared" si="17"/>
        <v>839234810</v>
      </c>
      <c r="J56" s="37">
        <f t="shared" si="18"/>
        <v>684051690</v>
      </c>
      <c r="K56" s="37">
        <v>155183120</v>
      </c>
      <c r="L56" s="41">
        <f t="shared" si="2"/>
        <v>124.08286666666666</v>
      </c>
      <c r="M56" s="42">
        <f t="shared" si="3"/>
        <v>23.692664842489037</v>
      </c>
    </row>
    <row r="57" spans="2:13" s="5" customFormat="1" ht="20.100000000000001" customHeight="1" x14ac:dyDescent="0.15">
      <c r="B57" s="61"/>
      <c r="C57" s="35" t="s">
        <v>68</v>
      </c>
      <c r="D57" s="35"/>
      <c r="E57" s="47"/>
      <c r="F57" s="47"/>
      <c r="G57" s="47"/>
      <c r="H57" s="47"/>
      <c r="I57" s="37">
        <f t="shared" si="17"/>
        <v>0</v>
      </c>
      <c r="J57" s="37">
        <f t="shared" si="18"/>
        <v>0</v>
      </c>
      <c r="K57" s="37"/>
      <c r="L57" s="41">
        <f t="shared" si="2"/>
        <v>0</v>
      </c>
      <c r="M57" s="42">
        <f t="shared" si="3"/>
        <v>0</v>
      </c>
    </row>
    <row r="58" spans="2:13" s="5" customFormat="1" ht="20.100000000000001" customHeight="1" x14ac:dyDescent="0.15">
      <c r="B58" s="61"/>
      <c r="C58" s="35" t="s">
        <v>69</v>
      </c>
      <c r="D58" s="35"/>
      <c r="E58" s="36">
        <v>204725000</v>
      </c>
      <c r="F58" s="36">
        <v>261472290</v>
      </c>
      <c r="G58" s="36">
        <v>204725010</v>
      </c>
      <c r="H58" s="36">
        <v>0</v>
      </c>
      <c r="I58" s="37">
        <f t="shared" si="17"/>
        <v>56747280</v>
      </c>
      <c r="J58" s="37">
        <f t="shared" si="18"/>
        <v>0</v>
      </c>
      <c r="K58" s="37">
        <v>56747280</v>
      </c>
      <c r="L58" s="41"/>
      <c r="M58" s="42"/>
    </row>
    <row r="59" spans="2:13" s="5" customFormat="1" ht="20.100000000000001" customHeight="1" x14ac:dyDescent="0.15">
      <c r="B59" s="62"/>
      <c r="C59" s="35" t="s">
        <v>70</v>
      </c>
      <c r="D59" s="35"/>
      <c r="E59" s="36">
        <v>1668876000</v>
      </c>
      <c r="F59" s="36">
        <v>2341787621</v>
      </c>
      <c r="G59" s="36">
        <v>2319816652</v>
      </c>
      <c r="H59" s="36">
        <v>0</v>
      </c>
      <c r="I59" s="37">
        <f>F59-G59-H59</f>
        <v>21970969</v>
      </c>
      <c r="J59" s="37">
        <f>I59-K59</f>
        <v>21921827</v>
      </c>
      <c r="K59" s="37">
        <v>49142</v>
      </c>
      <c r="L59" s="41">
        <f t="shared" si="2"/>
        <v>139.00473444402101</v>
      </c>
      <c r="M59" s="42">
        <f t="shared" si="3"/>
        <v>99.061786440282845</v>
      </c>
    </row>
    <row r="60" spans="2:13" s="5" customFormat="1" ht="20.100000000000001" customHeight="1" x14ac:dyDescent="0.15">
      <c r="B60" s="31" t="s">
        <v>195</v>
      </c>
      <c r="C60" s="32"/>
      <c r="D60" s="32"/>
      <c r="E60" s="50">
        <f>SUM(E61)</f>
        <v>1500000000</v>
      </c>
      <c r="F60" s="50">
        <f t="shared" ref="F60:K60" si="19">F61</f>
        <v>18417528780</v>
      </c>
      <c r="G60" s="50">
        <f t="shared" si="19"/>
        <v>1540513991</v>
      </c>
      <c r="H60" s="50">
        <f t="shared" si="19"/>
        <v>1236284840</v>
      </c>
      <c r="I60" s="50">
        <f t="shared" si="19"/>
        <v>15640729949</v>
      </c>
      <c r="J60" s="50">
        <f t="shared" si="19"/>
        <v>15640729949</v>
      </c>
      <c r="K60" s="50">
        <f t="shared" si="19"/>
        <v>0</v>
      </c>
      <c r="L60" s="39">
        <f t="shared" si="2"/>
        <v>102.70093273333333</v>
      </c>
      <c r="M60" s="40">
        <f t="shared" si="3"/>
        <v>8.3643903012269387</v>
      </c>
    </row>
    <row r="61" spans="2:13" s="5" customFormat="1" ht="20.100000000000001" customHeight="1" x14ac:dyDescent="0.15">
      <c r="B61" s="46"/>
      <c r="C61" s="35" t="s">
        <v>72</v>
      </c>
      <c r="D61" s="35"/>
      <c r="E61" s="36">
        <v>1500000000</v>
      </c>
      <c r="F61" s="36">
        <v>18417528780</v>
      </c>
      <c r="G61" s="36">
        <v>1540513991</v>
      </c>
      <c r="H61" s="36">
        <v>1236284840</v>
      </c>
      <c r="I61" s="37">
        <f>F61-G61-H61</f>
        <v>15640729949</v>
      </c>
      <c r="J61" s="37">
        <f>I61-K61</f>
        <v>15640729949</v>
      </c>
      <c r="K61" s="37">
        <v>0</v>
      </c>
      <c r="L61" s="41">
        <f>IFERROR(G61/E61,0)*100</f>
        <v>102.70093273333333</v>
      </c>
      <c r="M61" s="42">
        <f>IFERROR(G61/F61,0)*100</f>
        <v>8.3643903012269387</v>
      </c>
    </row>
    <row r="62" spans="2:13" s="10" customFormat="1" ht="20.100000000000001" customHeight="1" x14ac:dyDescent="0.15">
      <c r="B62" s="149" t="s">
        <v>196</v>
      </c>
      <c r="C62" s="150"/>
      <c r="D62" s="150"/>
      <c r="E62" s="43">
        <f>E63+E65+E67+E69+E72+E74+E76</f>
        <v>3328066000</v>
      </c>
      <c r="F62" s="43">
        <f t="shared" ref="F62:K62" si="20">F63+F65+F67+F69+F72+F74+F76</f>
        <v>7832692470</v>
      </c>
      <c r="G62" s="43">
        <f t="shared" si="20"/>
        <v>3485366220</v>
      </c>
      <c r="H62" s="43">
        <f t="shared" si="20"/>
        <v>0</v>
      </c>
      <c r="I62" s="43">
        <f t="shared" si="20"/>
        <v>4347326250</v>
      </c>
      <c r="J62" s="43">
        <f t="shared" si="20"/>
        <v>3602322680</v>
      </c>
      <c r="K62" s="43">
        <f t="shared" si="20"/>
        <v>745003570</v>
      </c>
      <c r="L62" s="44">
        <f t="shared" si="2"/>
        <v>104.72647537638977</v>
      </c>
      <c r="M62" s="45">
        <f t="shared" si="3"/>
        <v>44.497677310188081</v>
      </c>
    </row>
    <row r="63" spans="2:13" s="5" customFormat="1" ht="20.100000000000001" customHeight="1" x14ac:dyDescent="0.15">
      <c r="B63" s="31" t="s">
        <v>197</v>
      </c>
      <c r="C63" s="32"/>
      <c r="D63" s="32"/>
      <c r="E63" s="50">
        <f>SUM(E64)</f>
        <v>130160000</v>
      </c>
      <c r="F63" s="50">
        <f t="shared" ref="F63:K63" si="21">F64</f>
        <v>1045207150</v>
      </c>
      <c r="G63" s="50">
        <f t="shared" si="21"/>
        <v>150650450</v>
      </c>
      <c r="H63" s="50">
        <f t="shared" si="21"/>
        <v>0</v>
      </c>
      <c r="I63" s="50">
        <f t="shared" si="21"/>
        <v>894556700</v>
      </c>
      <c r="J63" s="50">
        <f t="shared" si="21"/>
        <v>618449550</v>
      </c>
      <c r="K63" s="50">
        <f t="shared" si="21"/>
        <v>276107150</v>
      </c>
      <c r="L63" s="39">
        <f t="shared" si="2"/>
        <v>115.74250921942225</v>
      </c>
      <c r="M63" s="40">
        <f t="shared" si="3"/>
        <v>14.413453830659309</v>
      </c>
    </row>
    <row r="64" spans="2:13" s="5" customFormat="1" ht="20.100000000000001" customHeight="1" x14ac:dyDescent="0.15">
      <c r="B64" s="46"/>
      <c r="C64" s="35" t="s">
        <v>198</v>
      </c>
      <c r="D64" s="35"/>
      <c r="E64" s="36">
        <v>130160000</v>
      </c>
      <c r="F64" s="36">
        <v>1045207150</v>
      </c>
      <c r="G64" s="36">
        <v>150650450</v>
      </c>
      <c r="H64" s="36">
        <v>0</v>
      </c>
      <c r="I64" s="37">
        <f>F64-G64-H64</f>
        <v>894556700</v>
      </c>
      <c r="J64" s="37">
        <f>I64-K64</f>
        <v>618449550</v>
      </c>
      <c r="K64" s="37">
        <v>276107150</v>
      </c>
      <c r="L64" s="41">
        <f t="shared" si="2"/>
        <v>115.74250921942225</v>
      </c>
      <c r="M64" s="42">
        <f t="shared" si="3"/>
        <v>14.413453830659309</v>
      </c>
    </row>
    <row r="65" spans="2:13" s="5" customFormat="1" ht="20.100000000000001" customHeight="1" x14ac:dyDescent="0.15">
      <c r="B65" s="31" t="s">
        <v>199</v>
      </c>
      <c r="C65" s="32"/>
      <c r="D65" s="32"/>
      <c r="E65" s="50">
        <f>SUM(E66)</f>
        <v>331000000</v>
      </c>
      <c r="F65" s="51">
        <f t="shared" ref="F65:K65" si="22">F66</f>
        <v>471378670</v>
      </c>
      <c r="G65" s="51">
        <f t="shared" si="22"/>
        <v>255921140</v>
      </c>
      <c r="H65" s="51">
        <f t="shared" si="22"/>
        <v>0</v>
      </c>
      <c r="I65" s="51">
        <f t="shared" si="22"/>
        <v>215457530</v>
      </c>
      <c r="J65" s="51">
        <f t="shared" si="22"/>
        <v>90296830</v>
      </c>
      <c r="K65" s="51">
        <f t="shared" si="22"/>
        <v>125160700</v>
      </c>
      <c r="L65" s="53">
        <f t="shared" si="2"/>
        <v>77.31756495468278</v>
      </c>
      <c r="M65" s="54">
        <f t="shared" si="3"/>
        <v>54.29204931992362</v>
      </c>
    </row>
    <row r="66" spans="2:13" s="5" customFormat="1" ht="20.100000000000001" customHeight="1" x14ac:dyDescent="0.15">
      <c r="B66" s="46"/>
      <c r="C66" s="35" t="s">
        <v>200</v>
      </c>
      <c r="D66" s="35"/>
      <c r="E66" s="36">
        <v>331000000</v>
      </c>
      <c r="F66" s="36">
        <v>471378670</v>
      </c>
      <c r="G66" s="36">
        <v>255921140</v>
      </c>
      <c r="H66" s="36">
        <v>0</v>
      </c>
      <c r="I66" s="37">
        <f>F66-G66-H66</f>
        <v>215457530</v>
      </c>
      <c r="J66" s="37">
        <f>I66-K66</f>
        <v>90296830</v>
      </c>
      <c r="K66" s="37">
        <v>125160700</v>
      </c>
      <c r="L66" s="41">
        <f>IFERROR(G66/E66,0)*100</f>
        <v>77.31756495468278</v>
      </c>
      <c r="M66" s="42">
        <f>IFERROR(G66/F66,0)*100</f>
        <v>54.29204931992362</v>
      </c>
    </row>
    <row r="67" spans="2:13" s="5" customFormat="1" ht="20.100000000000001" customHeight="1" x14ac:dyDescent="0.15">
      <c r="B67" s="31" t="s">
        <v>201</v>
      </c>
      <c r="C67" s="32"/>
      <c r="D67" s="32"/>
      <c r="E67" s="50">
        <f>SUM(E68)</f>
        <v>831747000</v>
      </c>
      <c r="F67" s="51">
        <f t="shared" ref="F67:K67" si="23">F68</f>
        <v>899681000</v>
      </c>
      <c r="G67" s="51">
        <f t="shared" si="23"/>
        <v>612009800</v>
      </c>
      <c r="H67" s="51">
        <f t="shared" si="23"/>
        <v>0</v>
      </c>
      <c r="I67" s="51">
        <f t="shared" si="23"/>
        <v>287671200</v>
      </c>
      <c r="J67" s="51">
        <f t="shared" si="23"/>
        <v>285465920</v>
      </c>
      <c r="K67" s="51">
        <f t="shared" si="23"/>
        <v>2205280</v>
      </c>
      <c r="L67" s="53">
        <f t="shared" si="2"/>
        <v>73.581245258474027</v>
      </c>
      <c r="M67" s="54">
        <f t="shared" si="3"/>
        <v>68.025200043126404</v>
      </c>
    </row>
    <row r="68" spans="2:13" s="5" customFormat="1" ht="20.100000000000001" customHeight="1" x14ac:dyDescent="0.15">
      <c r="B68" s="46"/>
      <c r="C68" s="35" t="s">
        <v>202</v>
      </c>
      <c r="D68" s="35"/>
      <c r="E68" s="36">
        <v>831747000</v>
      </c>
      <c r="F68" s="36">
        <v>899681000</v>
      </c>
      <c r="G68" s="36">
        <v>612009800</v>
      </c>
      <c r="H68" s="36">
        <v>0</v>
      </c>
      <c r="I68" s="37">
        <f>F68-G68-H68</f>
        <v>287671200</v>
      </c>
      <c r="J68" s="37">
        <f>I68-K68</f>
        <v>285465920</v>
      </c>
      <c r="K68" s="37">
        <v>2205280</v>
      </c>
      <c r="L68" s="41">
        <f t="shared" si="2"/>
        <v>73.581245258474027</v>
      </c>
      <c r="M68" s="42">
        <f t="shared" si="3"/>
        <v>68.025200043126404</v>
      </c>
    </row>
    <row r="69" spans="2:13" s="5" customFormat="1" ht="20.100000000000001" customHeight="1" x14ac:dyDescent="0.15">
      <c r="B69" s="31" t="s">
        <v>203</v>
      </c>
      <c r="C69" s="32"/>
      <c r="D69" s="32"/>
      <c r="E69" s="52">
        <f>SUM(E70:E71)</f>
        <v>1495256000</v>
      </c>
      <c r="F69" s="52">
        <f t="shared" ref="F69:K69" si="24">SUM(F70:F71)</f>
        <v>4339240940</v>
      </c>
      <c r="G69" s="52">
        <f t="shared" si="24"/>
        <v>1663550720</v>
      </c>
      <c r="H69" s="52">
        <f t="shared" si="24"/>
        <v>0</v>
      </c>
      <c r="I69" s="52">
        <f t="shared" si="24"/>
        <v>2675690220</v>
      </c>
      <c r="J69" s="52">
        <f t="shared" si="24"/>
        <v>2423804420</v>
      </c>
      <c r="K69" s="52">
        <f t="shared" si="24"/>
        <v>251885800</v>
      </c>
      <c r="L69" s="53">
        <f t="shared" si="2"/>
        <v>111.2552445868801</v>
      </c>
      <c r="M69" s="54">
        <f t="shared" si="3"/>
        <v>38.337366903622552</v>
      </c>
    </row>
    <row r="70" spans="2:13" s="5" customFormat="1" ht="20.100000000000001" customHeight="1" x14ac:dyDescent="0.15">
      <c r="B70" s="60"/>
      <c r="C70" s="35" t="s">
        <v>81</v>
      </c>
      <c r="D70" s="35"/>
      <c r="E70" s="36">
        <v>591000000</v>
      </c>
      <c r="F70" s="36">
        <v>1673128950</v>
      </c>
      <c r="G70" s="36">
        <v>636663220</v>
      </c>
      <c r="H70" s="36">
        <v>0</v>
      </c>
      <c r="I70" s="37">
        <f>F70-G70-H70</f>
        <v>1036465730</v>
      </c>
      <c r="J70" s="37">
        <f>I70-K70</f>
        <v>926339930</v>
      </c>
      <c r="K70" s="37">
        <v>110125800</v>
      </c>
      <c r="L70" s="56">
        <f t="shared" si="2"/>
        <v>107.72643316412859</v>
      </c>
      <c r="M70" s="57">
        <f t="shared" si="3"/>
        <v>38.05225054530316</v>
      </c>
    </row>
    <row r="71" spans="2:13" s="5" customFormat="1" ht="20.100000000000001" customHeight="1" x14ac:dyDescent="0.15">
      <c r="B71" s="62"/>
      <c r="C71" s="35" t="s">
        <v>82</v>
      </c>
      <c r="D71" s="35"/>
      <c r="E71" s="36">
        <v>904256000</v>
      </c>
      <c r="F71" s="36">
        <v>2666111990</v>
      </c>
      <c r="G71" s="36">
        <v>1026887500</v>
      </c>
      <c r="H71" s="36">
        <v>0</v>
      </c>
      <c r="I71" s="37">
        <f>F71-G71-H71</f>
        <v>1639224490</v>
      </c>
      <c r="J71" s="37">
        <f>I71-K71</f>
        <v>1497464490</v>
      </c>
      <c r="K71" s="37">
        <v>141760000</v>
      </c>
      <c r="L71" s="56">
        <f t="shared" si="2"/>
        <v>113.56159096539034</v>
      </c>
      <c r="M71" s="57">
        <f t="shared" si="3"/>
        <v>38.516292783335032</v>
      </c>
    </row>
    <row r="72" spans="2:13" s="5" customFormat="1" ht="20.100000000000001" customHeight="1" x14ac:dyDescent="0.15">
      <c r="B72" s="31" t="s">
        <v>204</v>
      </c>
      <c r="C72" s="32"/>
      <c r="D72" s="32"/>
      <c r="E72" s="50">
        <f>SUM(E73)</f>
        <v>37710000</v>
      </c>
      <c r="F72" s="51">
        <f t="shared" ref="F72:K72" si="25">F73</f>
        <v>227031380</v>
      </c>
      <c r="G72" s="51">
        <f t="shared" si="25"/>
        <v>45617080</v>
      </c>
      <c r="H72" s="51">
        <f t="shared" si="25"/>
        <v>0</v>
      </c>
      <c r="I72" s="51">
        <f t="shared" si="25"/>
        <v>181414300</v>
      </c>
      <c r="J72" s="51">
        <f t="shared" si="25"/>
        <v>181414300</v>
      </c>
      <c r="K72" s="51">
        <f t="shared" si="25"/>
        <v>0</v>
      </c>
      <c r="L72" s="53">
        <f t="shared" si="2"/>
        <v>120.96812516573854</v>
      </c>
      <c r="M72" s="54">
        <f t="shared" si="3"/>
        <v>20.092852362523629</v>
      </c>
    </row>
    <row r="73" spans="2:13" s="5" customFormat="1" ht="20.100000000000001" customHeight="1" x14ac:dyDescent="0.15">
      <c r="B73" s="46"/>
      <c r="C73" s="35" t="s">
        <v>84</v>
      </c>
      <c r="D73" s="35"/>
      <c r="E73" s="36">
        <v>37710000</v>
      </c>
      <c r="F73" s="36">
        <v>227031380</v>
      </c>
      <c r="G73" s="36">
        <v>45617080</v>
      </c>
      <c r="H73" s="36">
        <v>0</v>
      </c>
      <c r="I73" s="37">
        <f>F73-G73-H73</f>
        <v>181414300</v>
      </c>
      <c r="J73" s="37">
        <f>I73-K73</f>
        <v>181414300</v>
      </c>
      <c r="K73" s="37">
        <v>0</v>
      </c>
      <c r="L73" s="41">
        <f>IFERROR(G73/E73,0)*100</f>
        <v>120.96812516573854</v>
      </c>
      <c r="M73" s="42">
        <f>IFERROR(G73/F73,0)*100</f>
        <v>20.092852362523629</v>
      </c>
    </row>
    <row r="74" spans="2:13" s="5" customFormat="1" ht="20.100000000000001" customHeight="1" x14ac:dyDescent="0.15">
      <c r="B74" s="58" t="s">
        <v>205</v>
      </c>
      <c r="C74" s="59"/>
      <c r="D74" s="59"/>
      <c r="E74" s="50">
        <f>SUM(E75)</f>
        <v>502193000</v>
      </c>
      <c r="F74" s="51">
        <f t="shared" ref="F74:K76" si="26">F75</f>
        <v>777783330</v>
      </c>
      <c r="G74" s="51">
        <f t="shared" si="26"/>
        <v>685747030</v>
      </c>
      <c r="H74" s="51">
        <f t="shared" si="26"/>
        <v>0</v>
      </c>
      <c r="I74" s="51">
        <f t="shared" si="26"/>
        <v>92036300</v>
      </c>
      <c r="J74" s="51">
        <f t="shared" si="26"/>
        <v>2391660</v>
      </c>
      <c r="K74" s="51">
        <f t="shared" si="26"/>
        <v>89644640</v>
      </c>
      <c r="L74" s="53">
        <f>IFERROR(G74/E74,0)*100</f>
        <v>136.55049552662024</v>
      </c>
      <c r="M74" s="54">
        <f>IFERROR(G74/F74,0)*100</f>
        <v>88.166845900387187</v>
      </c>
    </row>
    <row r="75" spans="2:13" s="5" customFormat="1" ht="20.100000000000001" customHeight="1" x14ac:dyDescent="0.15">
      <c r="B75" s="60"/>
      <c r="C75" s="63" t="s">
        <v>85</v>
      </c>
      <c r="D75" s="63"/>
      <c r="E75" s="36">
        <v>502193000</v>
      </c>
      <c r="F75" s="36">
        <v>777783330</v>
      </c>
      <c r="G75" s="36">
        <v>685747030</v>
      </c>
      <c r="H75" s="36">
        <v>0</v>
      </c>
      <c r="I75" s="37">
        <f>F75-G75-H75</f>
        <v>92036300</v>
      </c>
      <c r="J75" s="37">
        <f>I75-K75</f>
        <v>2391660</v>
      </c>
      <c r="K75" s="37">
        <v>89644640</v>
      </c>
      <c r="L75" s="65">
        <f>IFERROR(G75/E75,0)*100</f>
        <v>136.55049552662024</v>
      </c>
      <c r="M75" s="66">
        <f>IFERROR(G75/F75,0)*100</f>
        <v>88.166845900387187</v>
      </c>
    </row>
    <row r="76" spans="2:13" s="5" customFormat="1" ht="20.100000000000001" customHeight="1" x14ac:dyDescent="0.15">
      <c r="B76" s="58" t="s">
        <v>206</v>
      </c>
      <c r="C76" s="59"/>
      <c r="D76" s="59"/>
      <c r="E76" s="50">
        <f>SUM(E77)</f>
        <v>0</v>
      </c>
      <c r="F76" s="51">
        <f t="shared" si="26"/>
        <v>72370000</v>
      </c>
      <c r="G76" s="51">
        <f t="shared" si="26"/>
        <v>71870000</v>
      </c>
      <c r="H76" s="51">
        <f t="shared" si="26"/>
        <v>0</v>
      </c>
      <c r="I76" s="51">
        <f t="shared" si="26"/>
        <v>500000</v>
      </c>
      <c r="J76" s="51">
        <f t="shared" si="26"/>
        <v>500000</v>
      </c>
      <c r="K76" s="51">
        <f t="shared" si="26"/>
        <v>0</v>
      </c>
      <c r="L76" s="53">
        <f t="shared" si="2"/>
        <v>0</v>
      </c>
      <c r="M76" s="54">
        <f t="shared" si="3"/>
        <v>99.309105983142189</v>
      </c>
    </row>
    <row r="77" spans="2:13" s="5" customFormat="1" ht="20.100000000000001" customHeight="1" thickBot="1" x14ac:dyDescent="0.2">
      <c r="B77" s="72"/>
      <c r="C77" s="67" t="s">
        <v>207</v>
      </c>
      <c r="D77" s="67"/>
      <c r="E77" s="122"/>
      <c r="F77" s="122">
        <v>72370000</v>
      </c>
      <c r="G77" s="122">
        <v>71870000</v>
      </c>
      <c r="H77" s="122">
        <v>0</v>
      </c>
      <c r="I77" s="69">
        <f>F77-G77-H77</f>
        <v>500000</v>
      </c>
      <c r="J77" s="69">
        <f>I77-K77</f>
        <v>500000</v>
      </c>
      <c r="K77" s="69">
        <v>0</v>
      </c>
      <c r="L77" s="70">
        <f t="shared" si="2"/>
        <v>0</v>
      </c>
      <c r="M77" s="71">
        <f t="shared" si="3"/>
        <v>99.309105983142189</v>
      </c>
    </row>
  </sheetData>
  <sheetProtection selectLockedCells="1"/>
  <mergeCells count="12">
    <mergeCell ref="B62:D62"/>
    <mergeCell ref="B23:B27"/>
    <mergeCell ref="B29:B33"/>
    <mergeCell ref="B37:B39"/>
    <mergeCell ref="B40:D40"/>
    <mergeCell ref="B2:M2"/>
    <mergeCell ref="L4:M4"/>
    <mergeCell ref="B7:D7"/>
    <mergeCell ref="L3:M3"/>
    <mergeCell ref="L5:M5"/>
    <mergeCell ref="B8:D8"/>
    <mergeCell ref="B4:D4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6"/>
  <sheetViews>
    <sheetView showGridLines="0" zoomScale="115" zoomScaleNormal="115" workbookViewId="0">
      <pane ySplit="7" topLeftCell="A8" activePane="bottomLeft" state="frozen"/>
      <selection pane="bottomLeft" activeCell="F7" sqref="F7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39" t="s">
        <v>157</v>
      </c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43" t="s">
        <v>117</v>
      </c>
      <c r="M3" s="143"/>
    </row>
    <row r="4" spans="2:16" s="4" customFormat="1" ht="18.75" customHeight="1" thickBot="1" x14ac:dyDescent="0.2">
      <c r="B4" s="148" t="str">
        <f>'군구세외 일반회계'!B4:D4</f>
        <v xml:space="preserve">2023년 12월  </v>
      </c>
      <c r="C4" s="148"/>
      <c r="D4" s="148"/>
      <c r="E4" s="1"/>
      <c r="F4" s="1"/>
      <c r="G4" s="1"/>
      <c r="H4" s="1"/>
      <c r="I4" s="1"/>
      <c r="J4" s="1"/>
      <c r="K4" s="1"/>
      <c r="L4" s="140" t="s">
        <v>119</v>
      </c>
      <c r="M4" s="140"/>
    </row>
    <row r="5" spans="2:16" s="5" customFormat="1" ht="20.100000000000001" customHeight="1" x14ac:dyDescent="0.15">
      <c r="B5" s="11"/>
      <c r="C5" s="12"/>
      <c r="D5" s="13" t="s">
        <v>120</v>
      </c>
      <c r="E5" s="14" t="s">
        <v>128</v>
      </c>
      <c r="F5" s="14" t="s">
        <v>121</v>
      </c>
      <c r="G5" s="15" t="s">
        <v>129</v>
      </c>
      <c r="H5" s="14" t="s">
        <v>106</v>
      </c>
      <c r="I5" s="23" t="s">
        <v>14</v>
      </c>
      <c r="J5" s="24"/>
      <c r="K5" s="23"/>
      <c r="L5" s="144" t="s">
        <v>122</v>
      </c>
      <c r="M5" s="145"/>
    </row>
    <row r="6" spans="2:16" s="5" customFormat="1" ht="27" customHeight="1" thickBot="1" x14ac:dyDescent="0.2">
      <c r="B6" s="17" t="s">
        <v>12</v>
      </c>
      <c r="C6" s="18"/>
      <c r="D6" s="19"/>
      <c r="E6" s="20" t="s">
        <v>123</v>
      </c>
      <c r="F6" s="20" t="s">
        <v>130</v>
      </c>
      <c r="G6" s="20" t="s">
        <v>124</v>
      </c>
      <c r="H6" s="20" t="s">
        <v>125</v>
      </c>
      <c r="I6" s="25" t="s">
        <v>126</v>
      </c>
      <c r="J6" s="25" t="s">
        <v>16</v>
      </c>
      <c r="K6" s="25" t="s">
        <v>17</v>
      </c>
      <c r="L6" s="21" t="s">
        <v>131</v>
      </c>
      <c r="M6" s="22" t="s">
        <v>127</v>
      </c>
    </row>
    <row r="7" spans="2:16" s="9" customFormat="1" ht="20.100000000000001" customHeight="1" thickBot="1" x14ac:dyDescent="0.2">
      <c r="B7" s="141" t="s">
        <v>146</v>
      </c>
      <c r="C7" s="142"/>
      <c r="D7" s="142"/>
      <c r="E7" s="26">
        <v>1500000000</v>
      </c>
      <c r="F7" s="26">
        <f t="shared" ref="F7:K7" si="0">F8+F40+F61</f>
        <v>18417528780</v>
      </c>
      <c r="G7" s="26">
        <f t="shared" si="0"/>
        <v>1540513991</v>
      </c>
      <c r="H7" s="26">
        <f t="shared" si="0"/>
        <v>1236284840</v>
      </c>
      <c r="I7" s="26">
        <f t="shared" si="0"/>
        <v>15640729949</v>
      </c>
      <c r="J7" s="26">
        <f t="shared" si="0"/>
        <v>15640729949</v>
      </c>
      <c r="K7" s="26">
        <f t="shared" si="0"/>
        <v>0</v>
      </c>
      <c r="L7" s="27">
        <f>IFERROR(G7/E7,0)*100</f>
        <v>102.70093273333333</v>
      </c>
      <c r="M7" s="28">
        <f>IFERROR(G7/F7,0)*100</f>
        <v>8.3643903012269387</v>
      </c>
      <c r="O7" s="9" t="s">
        <v>116</v>
      </c>
      <c r="P7" s="9" t="s">
        <v>116</v>
      </c>
    </row>
    <row r="8" spans="2:16" s="9" customFormat="1" ht="20.100000000000001" customHeight="1" x14ac:dyDescent="0.15">
      <c r="B8" s="146" t="s">
        <v>19</v>
      </c>
      <c r="C8" s="147"/>
      <c r="D8" s="147"/>
      <c r="E8" s="29">
        <f t="shared" ref="E8:K8" si="1">E9+E12+E22+E28+E34+E36</f>
        <v>0</v>
      </c>
      <c r="F8" s="29">
        <f t="shared" si="1"/>
        <v>364618945</v>
      </c>
      <c r="G8" s="29">
        <f t="shared" si="1"/>
        <v>163589550</v>
      </c>
      <c r="H8" s="29">
        <f t="shared" si="1"/>
        <v>16719570</v>
      </c>
      <c r="I8" s="29">
        <f t="shared" si="1"/>
        <v>184309825</v>
      </c>
      <c r="J8" s="29">
        <f t="shared" si="1"/>
        <v>184309825</v>
      </c>
      <c r="K8" s="29">
        <f t="shared" si="1"/>
        <v>0</v>
      </c>
      <c r="L8" s="29">
        <f t="shared" ref="L8:L76" si="2">IFERROR(G8/E8,0)*100</f>
        <v>0</v>
      </c>
      <c r="M8" s="30">
        <f t="shared" ref="M8:M76" si="3">IFERROR(G8/F8,0)*100</f>
        <v>44.865894173436324</v>
      </c>
      <c r="O8" s="9" t="s">
        <v>116</v>
      </c>
      <c r="P8" s="9" t="s">
        <v>116</v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f>SUM(E10:E11)</f>
        <v>0</v>
      </c>
      <c r="F9" s="33">
        <f t="shared" ref="F9:K9" si="4">SUM(F10:F11)</f>
        <v>192927424</v>
      </c>
      <c r="G9" s="33">
        <f t="shared" si="4"/>
        <v>44352660</v>
      </c>
      <c r="H9" s="33">
        <f t="shared" si="4"/>
        <v>9060650</v>
      </c>
      <c r="I9" s="33">
        <f t="shared" si="4"/>
        <v>139514114</v>
      </c>
      <c r="J9" s="33">
        <f t="shared" si="4"/>
        <v>139514114</v>
      </c>
      <c r="K9" s="33">
        <f t="shared" si="4"/>
        <v>0</v>
      </c>
      <c r="L9" s="33">
        <f t="shared" si="2"/>
        <v>0</v>
      </c>
      <c r="M9" s="34">
        <f t="shared" si="3"/>
        <v>22.989297778629957</v>
      </c>
      <c r="O9" s="9" t="s">
        <v>116</v>
      </c>
      <c r="P9" s="9" t="s">
        <v>116</v>
      </c>
    </row>
    <row r="10" spans="2:16" s="9" customFormat="1" ht="20.100000000000001" customHeight="1" x14ac:dyDescent="0.15">
      <c r="B10" s="60"/>
      <c r="C10" s="35" t="s">
        <v>147</v>
      </c>
      <c r="D10" s="35"/>
      <c r="E10" s="36"/>
      <c r="F10" s="36">
        <v>21990154</v>
      </c>
      <c r="G10" s="36">
        <v>4536630</v>
      </c>
      <c r="H10" s="36">
        <v>5882670</v>
      </c>
      <c r="I10" s="37">
        <f>F10-G10-H10</f>
        <v>11570854</v>
      </c>
      <c r="J10" s="37">
        <f>I10-K10</f>
        <v>11570854</v>
      </c>
      <c r="K10" s="37"/>
      <c r="L10" s="37">
        <f t="shared" si="2"/>
        <v>0</v>
      </c>
      <c r="M10" s="38">
        <f t="shared" si="3"/>
        <v>20.630278441888127</v>
      </c>
      <c r="O10" s="9" t="s">
        <v>116</v>
      </c>
      <c r="P10" s="9" t="s">
        <v>116</v>
      </c>
    </row>
    <row r="11" spans="2:16" s="9" customFormat="1" ht="20.100000000000001" customHeight="1" x14ac:dyDescent="0.15">
      <c r="B11" s="62"/>
      <c r="C11" s="35" t="s">
        <v>148</v>
      </c>
      <c r="D11" s="35"/>
      <c r="E11" s="36"/>
      <c r="F11" s="36">
        <v>170937270</v>
      </c>
      <c r="G11" s="36">
        <v>39816030</v>
      </c>
      <c r="H11" s="36">
        <v>3177980</v>
      </c>
      <c r="I11" s="37">
        <f>F11-G11-H11</f>
        <v>127943260</v>
      </c>
      <c r="J11" s="37">
        <f>I11-K11</f>
        <v>127943260</v>
      </c>
      <c r="K11" s="37"/>
      <c r="L11" s="37">
        <f t="shared" si="2"/>
        <v>0</v>
      </c>
      <c r="M11" s="38">
        <f t="shared" si="3"/>
        <v>23.292772840001479</v>
      </c>
      <c r="O11" s="9" t="s">
        <v>116</v>
      </c>
      <c r="P11" s="9" t="s">
        <v>116</v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f>SUM(E13:E21)</f>
        <v>0</v>
      </c>
      <c r="F12" s="33">
        <f t="shared" ref="F12:K12" si="5">SUM(F13:F21)</f>
        <v>77170881</v>
      </c>
      <c r="G12" s="33">
        <f t="shared" si="5"/>
        <v>21522130</v>
      </c>
      <c r="H12" s="33">
        <f t="shared" si="5"/>
        <v>7658920</v>
      </c>
      <c r="I12" s="33">
        <f t="shared" si="5"/>
        <v>47989831</v>
      </c>
      <c r="J12" s="33">
        <f t="shared" si="5"/>
        <v>47989831</v>
      </c>
      <c r="K12" s="33">
        <f t="shared" si="5"/>
        <v>0</v>
      </c>
      <c r="L12" s="33">
        <f t="shared" si="2"/>
        <v>0</v>
      </c>
      <c r="M12" s="34">
        <f t="shared" si="3"/>
        <v>27.888926135234872</v>
      </c>
      <c r="O12" s="9" t="s">
        <v>116</v>
      </c>
      <c r="P12" s="9" t="s">
        <v>116</v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/>
      <c r="F13" s="36">
        <v>82530661</v>
      </c>
      <c r="G13" s="36">
        <v>27252330</v>
      </c>
      <c r="H13" s="36">
        <v>7658920</v>
      </c>
      <c r="I13" s="37">
        <f t="shared" ref="I13:I21" si="6">F13-G13-H13</f>
        <v>47619411</v>
      </c>
      <c r="J13" s="37">
        <f t="shared" ref="J13:J21" si="7">I13-K13</f>
        <v>47619411</v>
      </c>
      <c r="K13" s="37"/>
      <c r="L13" s="37">
        <f t="shared" si="2"/>
        <v>0</v>
      </c>
      <c r="M13" s="38">
        <f t="shared" si="3"/>
        <v>33.020855121952799</v>
      </c>
      <c r="O13" s="9" t="s">
        <v>116</v>
      </c>
      <c r="P13" s="9" t="s">
        <v>116</v>
      </c>
    </row>
    <row r="14" spans="2:16" s="9" customFormat="1" ht="20.100000000000001" customHeight="1" x14ac:dyDescent="0.15">
      <c r="B14" s="61"/>
      <c r="C14" s="35" t="s">
        <v>25</v>
      </c>
      <c r="D14" s="35"/>
      <c r="E14" s="36"/>
      <c r="F14" s="36"/>
      <c r="G14" s="36"/>
      <c r="H14" s="36"/>
      <c r="I14" s="37">
        <f t="shared" si="6"/>
        <v>0</v>
      </c>
      <c r="J14" s="37">
        <f t="shared" si="7"/>
        <v>0</v>
      </c>
      <c r="K14" s="37"/>
      <c r="L14" s="37">
        <f t="shared" si="2"/>
        <v>0</v>
      </c>
      <c r="M14" s="38">
        <f t="shared" si="3"/>
        <v>0</v>
      </c>
      <c r="O14" s="9" t="s">
        <v>116</v>
      </c>
      <c r="P14" s="9" t="s">
        <v>116</v>
      </c>
    </row>
    <row r="15" spans="2:16" s="9" customFormat="1" ht="20.100000000000001" customHeight="1" x14ac:dyDescent="0.15">
      <c r="B15" s="61"/>
      <c r="C15" s="35" t="s">
        <v>26</v>
      </c>
      <c r="D15" s="35"/>
      <c r="E15" s="36"/>
      <c r="F15" s="36"/>
      <c r="G15" s="36"/>
      <c r="H15" s="36"/>
      <c r="I15" s="37">
        <f t="shared" si="6"/>
        <v>0</v>
      </c>
      <c r="J15" s="37">
        <f t="shared" si="7"/>
        <v>0</v>
      </c>
      <c r="K15" s="37"/>
      <c r="L15" s="37">
        <f t="shared" si="2"/>
        <v>0</v>
      </c>
      <c r="M15" s="38">
        <f t="shared" si="3"/>
        <v>0</v>
      </c>
      <c r="O15" s="9" t="s">
        <v>116</v>
      </c>
      <c r="P15" s="9" t="s">
        <v>116</v>
      </c>
    </row>
    <row r="16" spans="2:16" s="9" customFormat="1" ht="20.100000000000001" customHeight="1" x14ac:dyDescent="0.15">
      <c r="B16" s="61"/>
      <c r="C16" s="35" t="s">
        <v>27</v>
      </c>
      <c r="D16" s="35"/>
      <c r="E16" s="36"/>
      <c r="F16" s="36"/>
      <c r="G16" s="36"/>
      <c r="H16" s="36"/>
      <c r="I16" s="37">
        <f t="shared" si="6"/>
        <v>0</v>
      </c>
      <c r="J16" s="37">
        <f t="shared" si="7"/>
        <v>0</v>
      </c>
      <c r="K16" s="37"/>
      <c r="L16" s="37">
        <f t="shared" si="2"/>
        <v>0</v>
      </c>
      <c r="M16" s="38">
        <f t="shared" si="3"/>
        <v>0</v>
      </c>
      <c r="O16" s="9" t="s">
        <v>116</v>
      </c>
      <c r="P16" s="9" t="s">
        <v>116</v>
      </c>
    </row>
    <row r="17" spans="2:16" s="9" customFormat="1" ht="20.100000000000001" customHeight="1" x14ac:dyDescent="0.15">
      <c r="B17" s="61"/>
      <c r="C17" s="35" t="s">
        <v>28</v>
      </c>
      <c r="D17" s="35"/>
      <c r="E17" s="36"/>
      <c r="F17" s="36"/>
      <c r="G17" s="36"/>
      <c r="H17" s="36"/>
      <c r="I17" s="37">
        <f t="shared" si="6"/>
        <v>0</v>
      </c>
      <c r="J17" s="37">
        <f t="shared" si="7"/>
        <v>0</v>
      </c>
      <c r="K17" s="37"/>
      <c r="L17" s="37">
        <f t="shared" si="2"/>
        <v>0</v>
      </c>
      <c r="M17" s="38">
        <f t="shared" si="3"/>
        <v>0</v>
      </c>
      <c r="O17" s="9" t="s">
        <v>116</v>
      </c>
      <c r="P17" s="9" t="s">
        <v>116</v>
      </c>
    </row>
    <row r="18" spans="2:16" s="9" customFormat="1" ht="20.100000000000001" customHeight="1" x14ac:dyDescent="0.15">
      <c r="B18" s="61"/>
      <c r="C18" s="35" t="s">
        <v>29</v>
      </c>
      <c r="D18" s="35"/>
      <c r="E18" s="36"/>
      <c r="F18" s="36"/>
      <c r="G18" s="36"/>
      <c r="H18" s="36"/>
      <c r="I18" s="37">
        <f t="shared" si="6"/>
        <v>0</v>
      </c>
      <c r="J18" s="37">
        <f t="shared" si="7"/>
        <v>0</v>
      </c>
      <c r="K18" s="37"/>
      <c r="L18" s="37">
        <f t="shared" si="2"/>
        <v>0</v>
      </c>
      <c r="M18" s="38">
        <f t="shared" si="3"/>
        <v>0</v>
      </c>
      <c r="O18" s="9" t="s">
        <v>116</v>
      </c>
      <c r="P18" s="9" t="s">
        <v>116</v>
      </c>
    </row>
    <row r="19" spans="2:16" s="9" customFormat="1" ht="20.100000000000001" customHeight="1" x14ac:dyDescent="0.15">
      <c r="B19" s="61"/>
      <c r="C19" s="35" t="s">
        <v>30</v>
      </c>
      <c r="D19" s="35"/>
      <c r="E19" s="36"/>
      <c r="F19" s="36"/>
      <c r="G19" s="36"/>
      <c r="H19" s="36"/>
      <c r="I19" s="37">
        <f t="shared" si="6"/>
        <v>0</v>
      </c>
      <c r="J19" s="37">
        <f t="shared" si="7"/>
        <v>0</v>
      </c>
      <c r="K19" s="37"/>
      <c r="L19" s="37">
        <f t="shared" si="2"/>
        <v>0</v>
      </c>
      <c r="M19" s="38">
        <f t="shared" si="3"/>
        <v>0</v>
      </c>
      <c r="O19" s="9" t="s">
        <v>116</v>
      </c>
      <c r="P19" s="9" t="s">
        <v>116</v>
      </c>
    </row>
    <row r="20" spans="2:16" s="9" customFormat="1" ht="20.100000000000001" customHeight="1" x14ac:dyDescent="0.15">
      <c r="B20" s="61"/>
      <c r="C20" s="35" t="s">
        <v>31</v>
      </c>
      <c r="D20" s="35"/>
      <c r="E20" s="36"/>
      <c r="F20" s="36"/>
      <c r="G20" s="36"/>
      <c r="H20" s="36"/>
      <c r="I20" s="37">
        <f t="shared" si="6"/>
        <v>0</v>
      </c>
      <c r="J20" s="37">
        <f t="shared" si="7"/>
        <v>0</v>
      </c>
      <c r="K20" s="37"/>
      <c r="L20" s="37"/>
      <c r="M20" s="38"/>
      <c r="O20" s="9" t="s">
        <v>116</v>
      </c>
      <c r="P20" s="9" t="s">
        <v>116</v>
      </c>
    </row>
    <row r="21" spans="2:16" s="9" customFormat="1" ht="20.100000000000001" customHeight="1" x14ac:dyDescent="0.15">
      <c r="B21" s="62"/>
      <c r="C21" s="35" t="s">
        <v>32</v>
      </c>
      <c r="D21" s="35"/>
      <c r="E21" s="36"/>
      <c r="F21" s="36">
        <v>-5359780</v>
      </c>
      <c r="G21" s="36">
        <v>-5730200</v>
      </c>
      <c r="H21" s="36">
        <v>0</v>
      </c>
      <c r="I21" s="37">
        <f t="shared" si="6"/>
        <v>370420</v>
      </c>
      <c r="J21" s="37">
        <f t="shared" si="7"/>
        <v>370420</v>
      </c>
      <c r="K21" s="37"/>
      <c r="L21" s="37">
        <f t="shared" si="2"/>
        <v>0</v>
      </c>
      <c r="M21" s="38">
        <f t="shared" si="3"/>
        <v>106.9111045602618</v>
      </c>
      <c r="O21" s="9" t="s">
        <v>116</v>
      </c>
      <c r="P21" s="9" t="s">
        <v>116</v>
      </c>
    </row>
    <row r="22" spans="2:16" s="9" customFormat="1" ht="20.100000000000001" customHeight="1" x14ac:dyDescent="0.15">
      <c r="B22" s="31" t="s">
        <v>149</v>
      </c>
      <c r="C22" s="32"/>
      <c r="D22" s="32"/>
      <c r="E22" s="33">
        <f>SUM(E23:E27)</f>
        <v>0</v>
      </c>
      <c r="F22" s="33">
        <f t="shared" ref="F22:K22" si="8">SUM(F23:F27)</f>
        <v>94520640</v>
      </c>
      <c r="G22" s="33">
        <f t="shared" si="8"/>
        <v>97714760</v>
      </c>
      <c r="H22" s="33">
        <f t="shared" si="8"/>
        <v>0</v>
      </c>
      <c r="I22" s="33">
        <f t="shared" si="8"/>
        <v>-3194120</v>
      </c>
      <c r="J22" s="33">
        <f t="shared" si="8"/>
        <v>-3194120</v>
      </c>
      <c r="K22" s="33">
        <f t="shared" si="8"/>
        <v>0</v>
      </c>
      <c r="L22" s="33">
        <f t="shared" si="2"/>
        <v>0</v>
      </c>
      <c r="M22" s="34">
        <f t="shared" si="3"/>
        <v>103.37928308568371</v>
      </c>
      <c r="O22" s="9" t="s">
        <v>116</v>
      </c>
      <c r="P22" s="9" t="s">
        <v>116</v>
      </c>
    </row>
    <row r="23" spans="2:16" s="9" customFormat="1" ht="20.100000000000001" customHeight="1" x14ac:dyDescent="0.15">
      <c r="B23" s="151"/>
      <c r="C23" s="35" t="s">
        <v>34</v>
      </c>
      <c r="D23" s="35"/>
      <c r="E23" s="36"/>
      <c r="F23" s="36">
        <v>9238620</v>
      </c>
      <c r="G23" s="36">
        <v>9238820</v>
      </c>
      <c r="H23" s="36">
        <v>0</v>
      </c>
      <c r="I23" s="37">
        <f>F23-G23-H23</f>
        <v>-200</v>
      </c>
      <c r="J23" s="37">
        <f>I23-K23</f>
        <v>-200</v>
      </c>
      <c r="K23" s="37"/>
      <c r="L23" s="37">
        <f t="shared" si="2"/>
        <v>0</v>
      </c>
      <c r="M23" s="38">
        <f t="shared" si="3"/>
        <v>100.00216482548258</v>
      </c>
      <c r="O23" s="9" t="s">
        <v>116</v>
      </c>
      <c r="P23" s="9" t="s">
        <v>116</v>
      </c>
    </row>
    <row r="24" spans="2:16" s="9" customFormat="1" ht="20.100000000000001" customHeight="1" x14ac:dyDescent="0.15">
      <c r="B24" s="151"/>
      <c r="C24" s="35" t="s">
        <v>35</v>
      </c>
      <c r="D24" s="35"/>
      <c r="E24" s="36"/>
      <c r="F24" s="36">
        <v>85274360</v>
      </c>
      <c r="G24" s="36">
        <v>88454280</v>
      </c>
      <c r="H24" s="36">
        <v>0</v>
      </c>
      <c r="I24" s="37">
        <f>F24-G24-H24</f>
        <v>-3179920</v>
      </c>
      <c r="J24" s="37">
        <f>I24-K24</f>
        <v>-3179920</v>
      </c>
      <c r="K24" s="37"/>
      <c r="L24" s="37">
        <f t="shared" si="2"/>
        <v>0</v>
      </c>
      <c r="M24" s="38">
        <f t="shared" si="3"/>
        <v>103.72904587029443</v>
      </c>
      <c r="O24" s="9" t="s">
        <v>116</v>
      </c>
      <c r="P24" s="9" t="s">
        <v>116</v>
      </c>
    </row>
    <row r="25" spans="2:16" s="9" customFormat="1" ht="20.100000000000001" customHeight="1" x14ac:dyDescent="0.15">
      <c r="B25" s="151"/>
      <c r="C25" s="35" t="s">
        <v>36</v>
      </c>
      <c r="D25" s="35"/>
      <c r="E25" s="36"/>
      <c r="F25" s="36"/>
      <c r="G25" s="36"/>
      <c r="H25" s="36"/>
      <c r="I25" s="37">
        <f>F25-G25-H25</f>
        <v>0</v>
      </c>
      <c r="J25" s="37">
        <f>I25-K25</f>
        <v>0</v>
      </c>
      <c r="K25" s="37"/>
      <c r="L25" s="37">
        <f t="shared" si="2"/>
        <v>0</v>
      </c>
      <c r="M25" s="38">
        <f t="shared" si="3"/>
        <v>0</v>
      </c>
      <c r="O25" s="9" t="s">
        <v>116</v>
      </c>
      <c r="P25" s="9" t="s">
        <v>116</v>
      </c>
    </row>
    <row r="26" spans="2:16" s="9" customFormat="1" ht="20.100000000000001" customHeight="1" x14ac:dyDescent="0.15">
      <c r="B26" s="151"/>
      <c r="C26" s="35" t="s">
        <v>37</v>
      </c>
      <c r="D26" s="35"/>
      <c r="E26" s="36"/>
      <c r="F26" s="36">
        <v>0</v>
      </c>
      <c r="G26" s="36">
        <v>0</v>
      </c>
      <c r="H26" s="36">
        <v>0</v>
      </c>
      <c r="I26" s="37">
        <f>F26-G26-H26</f>
        <v>0</v>
      </c>
      <c r="J26" s="37">
        <f>I26-K26</f>
        <v>0</v>
      </c>
      <c r="K26" s="37"/>
      <c r="L26" s="37"/>
      <c r="M26" s="38"/>
      <c r="O26" s="9" t="s">
        <v>116</v>
      </c>
      <c r="P26" s="9" t="s">
        <v>116</v>
      </c>
    </row>
    <row r="27" spans="2:16" s="9" customFormat="1" ht="20.100000000000001" customHeight="1" x14ac:dyDescent="0.15">
      <c r="B27" s="151"/>
      <c r="C27" s="35" t="s">
        <v>38</v>
      </c>
      <c r="D27" s="35"/>
      <c r="E27" s="36"/>
      <c r="F27" s="36">
        <v>7660</v>
      </c>
      <c r="G27" s="36">
        <v>21660</v>
      </c>
      <c r="H27" s="36">
        <v>0</v>
      </c>
      <c r="I27" s="37">
        <f>F27-G27-H27</f>
        <v>-14000</v>
      </c>
      <c r="J27" s="37">
        <f>I27-K27</f>
        <v>-14000</v>
      </c>
      <c r="K27" s="37"/>
      <c r="L27" s="37">
        <f t="shared" si="2"/>
        <v>0</v>
      </c>
      <c r="M27" s="38">
        <f t="shared" si="3"/>
        <v>282.76762402088769</v>
      </c>
      <c r="O27" s="9" t="s">
        <v>116</v>
      </c>
      <c r="P27" s="9" t="s">
        <v>116</v>
      </c>
    </row>
    <row r="28" spans="2:16" s="9" customFormat="1" ht="20.100000000000001" customHeight="1" x14ac:dyDescent="0.15">
      <c r="B28" s="31" t="s">
        <v>133</v>
      </c>
      <c r="C28" s="32"/>
      <c r="D28" s="32"/>
      <c r="E28" s="33">
        <f>SUM(E29:E33)</f>
        <v>0</v>
      </c>
      <c r="F28" s="33">
        <f t="shared" ref="F28:K28" si="9">SUM(F29:F33)</f>
        <v>0</v>
      </c>
      <c r="G28" s="33">
        <f t="shared" si="9"/>
        <v>0</v>
      </c>
      <c r="H28" s="33">
        <f t="shared" si="9"/>
        <v>0</v>
      </c>
      <c r="I28" s="33">
        <f t="shared" si="9"/>
        <v>0</v>
      </c>
      <c r="J28" s="33">
        <f t="shared" si="9"/>
        <v>0</v>
      </c>
      <c r="K28" s="33">
        <f t="shared" si="9"/>
        <v>0</v>
      </c>
      <c r="L28" s="33">
        <f t="shared" si="2"/>
        <v>0</v>
      </c>
      <c r="M28" s="34">
        <f t="shared" si="3"/>
        <v>0</v>
      </c>
      <c r="O28" s="9" t="s">
        <v>116</v>
      </c>
      <c r="P28" s="9" t="s">
        <v>116</v>
      </c>
    </row>
    <row r="29" spans="2:16" s="9" customFormat="1" ht="20.100000000000001" customHeight="1" x14ac:dyDescent="0.15">
      <c r="B29" s="151"/>
      <c r="C29" s="35" t="s">
        <v>40</v>
      </c>
      <c r="D29" s="35"/>
      <c r="E29" s="36"/>
      <c r="F29" s="36"/>
      <c r="G29" s="36"/>
      <c r="H29" s="36"/>
      <c r="I29" s="37">
        <f>F29-G29-H29</f>
        <v>0</v>
      </c>
      <c r="J29" s="37">
        <f>I29-K29</f>
        <v>0</v>
      </c>
      <c r="K29" s="37"/>
      <c r="L29" s="37">
        <f t="shared" si="2"/>
        <v>0</v>
      </c>
      <c r="M29" s="38">
        <f t="shared" si="3"/>
        <v>0</v>
      </c>
      <c r="O29" s="9" t="s">
        <v>116</v>
      </c>
      <c r="P29" s="9" t="s">
        <v>116</v>
      </c>
    </row>
    <row r="30" spans="2:16" s="9" customFormat="1" ht="20.100000000000001" customHeight="1" x14ac:dyDescent="0.15">
      <c r="B30" s="151"/>
      <c r="C30" s="35" t="s">
        <v>41</v>
      </c>
      <c r="D30" s="35"/>
      <c r="E30" s="36"/>
      <c r="F30" s="36"/>
      <c r="G30" s="36"/>
      <c r="H30" s="36"/>
      <c r="I30" s="37">
        <f>F30-G30-H30</f>
        <v>0</v>
      </c>
      <c r="J30" s="37">
        <f>I30-K30</f>
        <v>0</v>
      </c>
      <c r="K30" s="37"/>
      <c r="L30" s="37">
        <f t="shared" si="2"/>
        <v>0</v>
      </c>
      <c r="M30" s="38">
        <f t="shared" si="3"/>
        <v>0</v>
      </c>
      <c r="O30" s="9" t="s">
        <v>116</v>
      </c>
      <c r="P30" s="9" t="s">
        <v>116</v>
      </c>
    </row>
    <row r="31" spans="2:16" s="9" customFormat="1" ht="20.100000000000001" customHeight="1" x14ac:dyDescent="0.15">
      <c r="B31" s="151"/>
      <c r="C31" s="35" t="s">
        <v>42</v>
      </c>
      <c r="D31" s="35"/>
      <c r="E31" s="36"/>
      <c r="F31" s="36"/>
      <c r="G31" s="36"/>
      <c r="H31" s="36"/>
      <c r="I31" s="37">
        <f>F31-G31-H31</f>
        <v>0</v>
      </c>
      <c r="J31" s="37">
        <f>I31-K31</f>
        <v>0</v>
      </c>
      <c r="K31" s="37"/>
      <c r="L31" s="37">
        <f t="shared" si="2"/>
        <v>0</v>
      </c>
      <c r="M31" s="38">
        <f t="shared" si="3"/>
        <v>0</v>
      </c>
      <c r="O31" s="9" t="s">
        <v>116</v>
      </c>
      <c r="P31" s="9" t="s">
        <v>116</v>
      </c>
    </row>
    <row r="32" spans="2:16" s="9" customFormat="1" ht="20.100000000000001" customHeight="1" x14ac:dyDescent="0.15">
      <c r="B32" s="151"/>
      <c r="C32" s="35" t="s">
        <v>43</v>
      </c>
      <c r="D32" s="35"/>
      <c r="E32" s="36"/>
      <c r="F32" s="36"/>
      <c r="G32" s="36"/>
      <c r="H32" s="36"/>
      <c r="I32" s="37">
        <f>F32-G32-H32</f>
        <v>0</v>
      </c>
      <c r="J32" s="37">
        <f>I32-K32</f>
        <v>0</v>
      </c>
      <c r="K32" s="37"/>
      <c r="L32" s="37">
        <f t="shared" si="2"/>
        <v>0</v>
      </c>
      <c r="M32" s="38">
        <f t="shared" si="3"/>
        <v>0</v>
      </c>
      <c r="O32" s="9" t="s">
        <v>116</v>
      </c>
      <c r="P32" s="9" t="s">
        <v>116</v>
      </c>
    </row>
    <row r="33" spans="2:16" s="9" customFormat="1" ht="20.100000000000001" customHeight="1" x14ac:dyDescent="0.15">
      <c r="B33" s="151"/>
      <c r="C33" s="35" t="s">
        <v>44</v>
      </c>
      <c r="D33" s="35"/>
      <c r="E33" s="36"/>
      <c r="F33" s="36"/>
      <c r="G33" s="36"/>
      <c r="H33" s="36"/>
      <c r="I33" s="37">
        <f>F33-G33-H33</f>
        <v>0</v>
      </c>
      <c r="J33" s="37">
        <f>I33-K33</f>
        <v>0</v>
      </c>
      <c r="K33" s="37"/>
      <c r="L33" s="37">
        <f t="shared" si="2"/>
        <v>0</v>
      </c>
      <c r="M33" s="38">
        <f t="shared" si="3"/>
        <v>0</v>
      </c>
      <c r="O33" s="9" t="s">
        <v>116</v>
      </c>
      <c r="P33" s="9" t="s">
        <v>116</v>
      </c>
    </row>
    <row r="34" spans="2:16" s="9" customFormat="1" ht="20.100000000000001" customHeight="1" x14ac:dyDescent="0.15">
      <c r="B34" s="31" t="s">
        <v>134</v>
      </c>
      <c r="C34" s="32"/>
      <c r="D34" s="32"/>
      <c r="E34" s="33">
        <f>E35</f>
        <v>0</v>
      </c>
      <c r="F34" s="33">
        <f t="shared" ref="F34:K34" si="10">F35</f>
        <v>0</v>
      </c>
      <c r="G34" s="33">
        <f t="shared" si="10"/>
        <v>0</v>
      </c>
      <c r="H34" s="33">
        <f t="shared" si="10"/>
        <v>0</v>
      </c>
      <c r="I34" s="33">
        <f t="shared" si="10"/>
        <v>0</v>
      </c>
      <c r="J34" s="33">
        <f t="shared" si="10"/>
        <v>0</v>
      </c>
      <c r="K34" s="33">
        <f t="shared" si="10"/>
        <v>0</v>
      </c>
      <c r="L34" s="33">
        <f t="shared" si="2"/>
        <v>0</v>
      </c>
      <c r="M34" s="34">
        <f t="shared" si="3"/>
        <v>0</v>
      </c>
      <c r="O34" s="9" t="s">
        <v>116</v>
      </c>
      <c r="P34" s="9" t="s">
        <v>116</v>
      </c>
    </row>
    <row r="35" spans="2:16" s="9" customFormat="1" ht="20.100000000000001" customHeight="1" x14ac:dyDescent="0.15">
      <c r="B35" s="60"/>
      <c r="C35" s="35" t="s">
        <v>57</v>
      </c>
      <c r="D35" s="35"/>
      <c r="E35" s="36"/>
      <c r="F35" s="36"/>
      <c r="G35" s="36"/>
      <c r="H35" s="36"/>
      <c r="I35" s="37">
        <f>F35-G35-H35</f>
        <v>0</v>
      </c>
      <c r="J35" s="37">
        <f>I35-K35</f>
        <v>0</v>
      </c>
      <c r="K35" s="37"/>
      <c r="L35" s="37">
        <f>IFERROR(G35/E35,0)*100</f>
        <v>0</v>
      </c>
      <c r="M35" s="38">
        <f>IFERROR(G35/F35,0)*100</f>
        <v>0</v>
      </c>
      <c r="O35" s="9" t="s">
        <v>116</v>
      </c>
      <c r="P35" s="9" t="s">
        <v>116</v>
      </c>
    </row>
    <row r="36" spans="2:16" s="9" customFormat="1" ht="20.100000000000001" customHeight="1" x14ac:dyDescent="0.15">
      <c r="B36" s="31" t="s">
        <v>135</v>
      </c>
      <c r="C36" s="32"/>
      <c r="D36" s="32"/>
      <c r="E36" s="33">
        <f>SUM(E37:E39)</f>
        <v>0</v>
      </c>
      <c r="F36" s="33">
        <f t="shared" ref="F36:K36" si="11">SUM(F37:F39)</f>
        <v>0</v>
      </c>
      <c r="G36" s="33">
        <f t="shared" si="11"/>
        <v>0</v>
      </c>
      <c r="H36" s="33">
        <f t="shared" si="11"/>
        <v>0</v>
      </c>
      <c r="I36" s="33">
        <f t="shared" si="11"/>
        <v>0</v>
      </c>
      <c r="J36" s="33">
        <f t="shared" si="11"/>
        <v>0</v>
      </c>
      <c r="K36" s="33">
        <f t="shared" si="11"/>
        <v>0</v>
      </c>
      <c r="L36" s="39">
        <f t="shared" si="2"/>
        <v>0</v>
      </c>
      <c r="M36" s="40">
        <f t="shared" si="3"/>
        <v>0</v>
      </c>
      <c r="O36" s="9" t="s">
        <v>116</v>
      </c>
      <c r="P36" s="9" t="s">
        <v>116</v>
      </c>
    </row>
    <row r="37" spans="2:16" s="9" customFormat="1" ht="20.100000000000001" customHeight="1" x14ac:dyDescent="0.15">
      <c r="B37" s="151"/>
      <c r="C37" s="35" t="s">
        <v>47</v>
      </c>
      <c r="D37" s="35"/>
      <c r="E37" s="36"/>
      <c r="F37" s="36"/>
      <c r="G37" s="36"/>
      <c r="H37" s="36"/>
      <c r="I37" s="37">
        <f>F37-G37-H37</f>
        <v>0</v>
      </c>
      <c r="J37" s="37">
        <f>I37-K37</f>
        <v>0</v>
      </c>
      <c r="K37" s="37"/>
      <c r="L37" s="41">
        <f t="shared" si="2"/>
        <v>0</v>
      </c>
      <c r="M37" s="42">
        <f t="shared" si="3"/>
        <v>0</v>
      </c>
      <c r="O37" s="9" t="s">
        <v>116</v>
      </c>
      <c r="P37" s="9" t="s">
        <v>116</v>
      </c>
    </row>
    <row r="38" spans="2:16" s="9" customFormat="1" ht="20.100000000000001" customHeight="1" x14ac:dyDescent="0.15">
      <c r="B38" s="151"/>
      <c r="C38" s="35" t="s">
        <v>48</v>
      </c>
      <c r="D38" s="35"/>
      <c r="E38" s="36"/>
      <c r="F38" s="36"/>
      <c r="G38" s="36"/>
      <c r="H38" s="36"/>
      <c r="I38" s="37">
        <f>F38-G38-H38</f>
        <v>0</v>
      </c>
      <c r="J38" s="37">
        <f>I38-K38</f>
        <v>0</v>
      </c>
      <c r="K38" s="37"/>
      <c r="L38" s="41">
        <f t="shared" si="2"/>
        <v>0</v>
      </c>
      <c r="M38" s="42">
        <f t="shared" si="3"/>
        <v>0</v>
      </c>
      <c r="O38" s="9" t="s">
        <v>116</v>
      </c>
      <c r="P38" s="9" t="s">
        <v>116</v>
      </c>
    </row>
    <row r="39" spans="2:16" s="10" customFormat="1" ht="20.100000000000001" customHeight="1" x14ac:dyDescent="0.15">
      <c r="B39" s="151"/>
      <c r="C39" s="35" t="s">
        <v>49</v>
      </c>
      <c r="D39" s="35"/>
      <c r="E39" s="36"/>
      <c r="F39" s="36"/>
      <c r="G39" s="36"/>
      <c r="H39" s="36"/>
      <c r="I39" s="37">
        <f>F39-G39-H39</f>
        <v>0</v>
      </c>
      <c r="J39" s="37">
        <f>I39-K39</f>
        <v>0</v>
      </c>
      <c r="K39" s="37"/>
      <c r="L39" s="41">
        <f t="shared" si="2"/>
        <v>0</v>
      </c>
      <c r="M39" s="42">
        <f t="shared" si="3"/>
        <v>0</v>
      </c>
      <c r="O39" s="9" t="s">
        <v>116</v>
      </c>
      <c r="P39" s="9" t="s">
        <v>116</v>
      </c>
    </row>
    <row r="40" spans="2:16" s="10" customFormat="1" ht="20.100000000000001" customHeight="1" x14ac:dyDescent="0.15">
      <c r="B40" s="149" t="s">
        <v>136</v>
      </c>
      <c r="C40" s="150"/>
      <c r="D40" s="150"/>
      <c r="E40" s="43">
        <f>E41+E46+E49+E53</f>
        <v>0</v>
      </c>
      <c r="F40" s="43">
        <f>F41+F46+F49+F53</f>
        <v>2254537791</v>
      </c>
      <c r="G40" s="43">
        <f t="shared" ref="G40:M40" si="12">G41+G46+G49+G53</f>
        <v>100566396</v>
      </c>
      <c r="H40" s="43">
        <f t="shared" si="12"/>
        <v>3167110</v>
      </c>
      <c r="I40" s="43">
        <f t="shared" si="12"/>
        <v>2150804285</v>
      </c>
      <c r="J40" s="43">
        <f t="shared" si="12"/>
        <v>2150804285</v>
      </c>
      <c r="K40" s="43">
        <f t="shared" si="12"/>
        <v>0</v>
      </c>
      <c r="L40" s="43">
        <f t="shared" si="12"/>
        <v>0</v>
      </c>
      <c r="M40" s="43">
        <f t="shared" si="12"/>
        <v>4.4606214365292933</v>
      </c>
      <c r="O40" s="9" t="s">
        <v>116</v>
      </c>
      <c r="P40" s="9" t="s">
        <v>116</v>
      </c>
    </row>
    <row r="41" spans="2:16" s="5" customFormat="1" ht="20.100000000000001" customHeight="1" x14ac:dyDescent="0.15">
      <c r="B41" s="31" t="s">
        <v>137</v>
      </c>
      <c r="C41" s="32"/>
      <c r="D41" s="32"/>
      <c r="E41" s="33">
        <f>SUM(E42:E45)</f>
        <v>0</v>
      </c>
      <c r="F41" s="33">
        <f t="shared" ref="F41:K41" si="13">SUM(F42:F45)</f>
        <v>0</v>
      </c>
      <c r="G41" s="33">
        <f t="shared" si="13"/>
        <v>0</v>
      </c>
      <c r="H41" s="33">
        <f t="shared" si="13"/>
        <v>0</v>
      </c>
      <c r="I41" s="33">
        <f t="shared" si="13"/>
        <v>0</v>
      </c>
      <c r="J41" s="33">
        <f t="shared" si="13"/>
        <v>0</v>
      </c>
      <c r="K41" s="33">
        <f t="shared" si="13"/>
        <v>0</v>
      </c>
      <c r="L41" s="39">
        <f t="shared" si="2"/>
        <v>0</v>
      </c>
      <c r="M41" s="40">
        <f t="shared" si="3"/>
        <v>0</v>
      </c>
      <c r="O41" s="9" t="s">
        <v>116</v>
      </c>
      <c r="P41" s="9" t="s">
        <v>116</v>
      </c>
    </row>
    <row r="42" spans="2:16" s="5" customFormat="1" ht="20.100000000000001" customHeight="1" x14ac:dyDescent="0.15">
      <c r="B42" s="60"/>
      <c r="C42" s="35" t="s">
        <v>52</v>
      </c>
      <c r="D42" s="35"/>
      <c r="E42" s="47"/>
      <c r="F42" s="47"/>
      <c r="G42" s="47"/>
      <c r="H42" s="47"/>
      <c r="I42" s="37">
        <f>F42-G42-H42</f>
        <v>0</v>
      </c>
      <c r="J42" s="37">
        <f>I42-K42</f>
        <v>0</v>
      </c>
      <c r="K42" s="37"/>
      <c r="L42" s="41">
        <f t="shared" si="2"/>
        <v>0</v>
      </c>
      <c r="M42" s="42">
        <f t="shared" si="3"/>
        <v>0</v>
      </c>
      <c r="O42" s="9" t="s">
        <v>116</v>
      </c>
      <c r="P42" s="9" t="s">
        <v>116</v>
      </c>
    </row>
    <row r="43" spans="2:16" s="5" customFormat="1" ht="20.100000000000001" customHeight="1" x14ac:dyDescent="0.15">
      <c r="B43" s="61"/>
      <c r="C43" s="35" t="s">
        <v>53</v>
      </c>
      <c r="D43" s="35"/>
      <c r="E43" s="47"/>
      <c r="F43" s="47"/>
      <c r="G43" s="47"/>
      <c r="H43" s="47"/>
      <c r="I43" s="37">
        <f>F43-G43-H43</f>
        <v>0</v>
      </c>
      <c r="J43" s="37">
        <f>I43-K43</f>
        <v>0</v>
      </c>
      <c r="K43" s="37"/>
      <c r="L43" s="41">
        <f t="shared" si="2"/>
        <v>0</v>
      </c>
      <c r="M43" s="42">
        <f t="shared" si="3"/>
        <v>0</v>
      </c>
      <c r="O43" s="9" t="s">
        <v>116</v>
      </c>
      <c r="P43" s="9" t="s">
        <v>116</v>
      </c>
    </row>
    <row r="44" spans="2:16" s="5" customFormat="1" ht="20.100000000000001" customHeight="1" x14ac:dyDescent="0.15">
      <c r="B44" s="61"/>
      <c r="C44" s="35" t="s">
        <v>54</v>
      </c>
      <c r="D44" s="35"/>
      <c r="E44" s="47"/>
      <c r="F44" s="47">
        <v>0</v>
      </c>
      <c r="G44" s="47">
        <v>0</v>
      </c>
      <c r="H44" s="47">
        <v>0</v>
      </c>
      <c r="I44" s="37">
        <f>F44-G44-H44</f>
        <v>0</v>
      </c>
      <c r="J44" s="37">
        <f>I44-K44</f>
        <v>0</v>
      </c>
      <c r="K44" s="37"/>
      <c r="L44" s="41"/>
      <c r="M44" s="42"/>
      <c r="O44" s="9" t="s">
        <v>116</v>
      </c>
      <c r="P44" s="9" t="s">
        <v>116</v>
      </c>
    </row>
    <row r="45" spans="2:16" s="5" customFormat="1" ht="20.100000000000001" customHeight="1" x14ac:dyDescent="0.15">
      <c r="B45" s="62"/>
      <c r="C45" s="35" t="s">
        <v>55</v>
      </c>
      <c r="D45" s="35"/>
      <c r="E45" s="47"/>
      <c r="F45" s="47"/>
      <c r="G45" s="47"/>
      <c r="H45" s="47"/>
      <c r="I45" s="37">
        <f>F45-G45-H45</f>
        <v>0</v>
      </c>
      <c r="J45" s="37">
        <f>I45-K45</f>
        <v>0</v>
      </c>
      <c r="K45" s="37"/>
      <c r="L45" s="41">
        <f t="shared" si="2"/>
        <v>0</v>
      </c>
      <c r="M45" s="42">
        <f t="shared" si="3"/>
        <v>0</v>
      </c>
      <c r="O45" s="9" t="s">
        <v>116</v>
      </c>
      <c r="P45" s="9" t="s">
        <v>116</v>
      </c>
    </row>
    <row r="46" spans="2:16" s="5" customFormat="1" ht="20.100000000000001" customHeight="1" x14ac:dyDescent="0.15">
      <c r="B46" s="31" t="s">
        <v>138</v>
      </c>
      <c r="C46" s="32"/>
      <c r="D46" s="32"/>
      <c r="E46" s="33">
        <f>E47</f>
        <v>0</v>
      </c>
      <c r="F46" s="33">
        <f t="shared" ref="F46:K46" si="14">SUM(F47:F48)</f>
        <v>0</v>
      </c>
      <c r="G46" s="33">
        <f t="shared" si="14"/>
        <v>0</v>
      </c>
      <c r="H46" s="33">
        <f t="shared" si="14"/>
        <v>0</v>
      </c>
      <c r="I46" s="33">
        <f t="shared" si="14"/>
        <v>0</v>
      </c>
      <c r="J46" s="33">
        <f t="shared" si="14"/>
        <v>0</v>
      </c>
      <c r="K46" s="33">
        <f t="shared" si="14"/>
        <v>0</v>
      </c>
      <c r="L46" s="39">
        <f t="shared" si="2"/>
        <v>0</v>
      </c>
      <c r="M46" s="40">
        <f t="shared" si="3"/>
        <v>0</v>
      </c>
      <c r="O46" s="9" t="s">
        <v>116</v>
      </c>
      <c r="P46" s="9" t="s">
        <v>116</v>
      </c>
    </row>
    <row r="47" spans="2:16" s="5" customFormat="1" ht="20.100000000000001" customHeight="1" x14ac:dyDescent="0.15">
      <c r="B47" s="154"/>
      <c r="C47" s="35" t="s">
        <v>58</v>
      </c>
      <c r="D47" s="35"/>
      <c r="E47" s="47"/>
      <c r="F47" s="47"/>
      <c r="G47" s="47"/>
      <c r="H47" s="47"/>
      <c r="I47" s="37">
        <f>F47-G47-H47</f>
        <v>0</v>
      </c>
      <c r="J47" s="37">
        <f>I47-K47</f>
        <v>0</v>
      </c>
      <c r="K47" s="37"/>
      <c r="L47" s="41">
        <f>IFERROR(G47/E47,0)*100</f>
        <v>0</v>
      </c>
      <c r="M47" s="42">
        <f>IFERROR(G47/F47,0)*100</f>
        <v>0</v>
      </c>
      <c r="O47" s="9" t="s">
        <v>116</v>
      </c>
      <c r="P47" s="9" t="s">
        <v>116</v>
      </c>
    </row>
    <row r="48" spans="2:16" s="5" customFormat="1" ht="20.100000000000001" customHeight="1" x14ac:dyDescent="0.15">
      <c r="B48" s="155"/>
      <c r="C48" s="152" t="s">
        <v>150</v>
      </c>
      <c r="D48" s="153"/>
      <c r="E48" s="47"/>
      <c r="F48" s="47"/>
      <c r="G48" s="47">
        <v>0</v>
      </c>
      <c r="H48" s="47">
        <v>0</v>
      </c>
      <c r="I48" s="37">
        <f>F48-G48-H48</f>
        <v>0</v>
      </c>
      <c r="J48" s="37">
        <f>I48-K48</f>
        <v>0</v>
      </c>
      <c r="K48" s="37">
        <v>0</v>
      </c>
      <c r="L48" s="41">
        <f>IFERROR(G48/E48,0)*100</f>
        <v>0</v>
      </c>
      <c r="M48" s="42">
        <f>IFERROR(G48/F48,0)*100</f>
        <v>0</v>
      </c>
      <c r="O48" s="9"/>
      <c r="P48" s="9"/>
    </row>
    <row r="49" spans="2:16" s="5" customFormat="1" ht="20.100000000000001" customHeight="1" x14ac:dyDescent="0.15">
      <c r="B49" s="31" t="s">
        <v>139</v>
      </c>
      <c r="C49" s="32"/>
      <c r="D49" s="32"/>
      <c r="E49" s="33">
        <f>SUM(E50:E52)</f>
        <v>0</v>
      </c>
      <c r="F49" s="33">
        <f t="shared" ref="F49:K49" si="15">SUM(F50:F52)</f>
        <v>0</v>
      </c>
      <c r="G49" s="33">
        <f t="shared" si="15"/>
        <v>0</v>
      </c>
      <c r="H49" s="33">
        <f t="shared" si="15"/>
        <v>0</v>
      </c>
      <c r="I49" s="33">
        <f t="shared" si="15"/>
        <v>0</v>
      </c>
      <c r="J49" s="33">
        <f t="shared" si="15"/>
        <v>0</v>
      </c>
      <c r="K49" s="33">
        <f t="shared" si="15"/>
        <v>0</v>
      </c>
      <c r="L49" s="39">
        <f t="shared" si="2"/>
        <v>0</v>
      </c>
      <c r="M49" s="40">
        <f t="shared" si="3"/>
        <v>0</v>
      </c>
      <c r="O49" s="9" t="s">
        <v>116</v>
      </c>
      <c r="P49" s="9" t="s">
        <v>116</v>
      </c>
    </row>
    <row r="50" spans="2:16" s="5" customFormat="1" ht="20.100000000000001" customHeight="1" x14ac:dyDescent="0.15">
      <c r="B50" s="60"/>
      <c r="C50" s="35" t="s">
        <v>60</v>
      </c>
      <c r="D50" s="35"/>
      <c r="E50" s="47"/>
      <c r="F50" s="47"/>
      <c r="G50" s="47"/>
      <c r="H50" s="47"/>
      <c r="I50" s="37">
        <f>F50-G50-H50</f>
        <v>0</v>
      </c>
      <c r="J50" s="37">
        <f>I50-K50</f>
        <v>0</v>
      </c>
      <c r="K50" s="37"/>
      <c r="L50" s="41">
        <f t="shared" si="2"/>
        <v>0</v>
      </c>
      <c r="M50" s="42">
        <f t="shared" si="3"/>
        <v>0</v>
      </c>
      <c r="O50" s="9" t="s">
        <v>116</v>
      </c>
      <c r="P50" s="9" t="s">
        <v>116</v>
      </c>
    </row>
    <row r="51" spans="2:16" s="5" customFormat="1" ht="20.100000000000001" customHeight="1" x14ac:dyDescent="0.15">
      <c r="B51" s="61"/>
      <c r="C51" s="35" t="s">
        <v>61</v>
      </c>
      <c r="D51" s="35"/>
      <c r="E51" s="47"/>
      <c r="F51" s="47"/>
      <c r="G51" s="47"/>
      <c r="H51" s="47"/>
      <c r="I51" s="37">
        <f>F51-G51-H51</f>
        <v>0</v>
      </c>
      <c r="J51" s="37">
        <f>I51-K51</f>
        <v>0</v>
      </c>
      <c r="K51" s="37"/>
      <c r="L51" s="41">
        <f>IFERROR(G51/E51,0)*100</f>
        <v>0</v>
      </c>
      <c r="M51" s="42">
        <f>IFERROR(G51/F51,0)*100</f>
        <v>0</v>
      </c>
      <c r="O51" s="9" t="s">
        <v>116</v>
      </c>
      <c r="P51" s="9" t="s">
        <v>116</v>
      </c>
    </row>
    <row r="52" spans="2:16" s="5" customFormat="1" ht="20.100000000000001" customHeight="1" x14ac:dyDescent="0.15">
      <c r="B52" s="62"/>
      <c r="C52" s="35" t="s">
        <v>62</v>
      </c>
      <c r="D52" s="35"/>
      <c r="E52" s="47"/>
      <c r="F52" s="47"/>
      <c r="G52" s="47"/>
      <c r="H52" s="47"/>
      <c r="I52" s="37">
        <f>F52-G52-H52</f>
        <v>0</v>
      </c>
      <c r="J52" s="37">
        <f>I52-K52</f>
        <v>0</v>
      </c>
      <c r="K52" s="37"/>
      <c r="L52" s="41">
        <f t="shared" si="2"/>
        <v>0</v>
      </c>
      <c r="M52" s="42">
        <f t="shared" si="3"/>
        <v>0</v>
      </c>
      <c r="O52" s="9" t="s">
        <v>116</v>
      </c>
      <c r="P52" s="9" t="s">
        <v>116</v>
      </c>
    </row>
    <row r="53" spans="2:16" s="5" customFormat="1" ht="20.100000000000001" customHeight="1" x14ac:dyDescent="0.15">
      <c r="B53" s="48" t="s">
        <v>140</v>
      </c>
      <c r="C53" s="49"/>
      <c r="D53" s="49"/>
      <c r="E53" s="33">
        <f>SUM(E54:E60)</f>
        <v>0</v>
      </c>
      <c r="F53" s="33">
        <f t="shared" ref="F53:K53" si="16">SUM(F54:F60)</f>
        <v>2254537791</v>
      </c>
      <c r="G53" s="33">
        <f t="shared" si="16"/>
        <v>100566396</v>
      </c>
      <c r="H53" s="33">
        <f t="shared" si="16"/>
        <v>3167110</v>
      </c>
      <c r="I53" s="33">
        <f t="shared" si="16"/>
        <v>2150804285</v>
      </c>
      <c r="J53" s="33">
        <f t="shared" si="16"/>
        <v>2150804285</v>
      </c>
      <c r="K53" s="33">
        <f t="shared" si="16"/>
        <v>0</v>
      </c>
      <c r="L53" s="39">
        <f t="shared" si="2"/>
        <v>0</v>
      </c>
      <c r="M53" s="40">
        <f t="shared" si="3"/>
        <v>4.4606214365292933</v>
      </c>
      <c r="O53" s="9"/>
      <c r="P53" s="9"/>
    </row>
    <row r="54" spans="2:16" s="5" customFormat="1" ht="20.100000000000001" customHeight="1" x14ac:dyDescent="0.15">
      <c r="B54" s="154"/>
      <c r="C54" s="35" t="s">
        <v>64</v>
      </c>
      <c r="D54" s="35"/>
      <c r="E54" s="47"/>
      <c r="F54" s="47"/>
      <c r="G54" s="47"/>
      <c r="H54" s="47"/>
      <c r="I54" s="37">
        <f>F54-G54-H54</f>
        <v>0</v>
      </c>
      <c r="J54" s="37">
        <f>I54-K54</f>
        <v>0</v>
      </c>
      <c r="K54" s="37"/>
      <c r="L54" s="41">
        <f>IFERROR(G54/E54,0)*100</f>
        <v>0</v>
      </c>
      <c r="M54" s="42">
        <f>IFERROR(G54/F54,0)*100</f>
        <v>0</v>
      </c>
      <c r="O54" s="9"/>
      <c r="P54" s="9"/>
    </row>
    <row r="55" spans="2:16" s="5" customFormat="1" ht="20.100000000000001" customHeight="1" x14ac:dyDescent="0.15">
      <c r="B55" s="156"/>
      <c r="C55" s="35" t="s">
        <v>65</v>
      </c>
      <c r="D55" s="35"/>
      <c r="E55" s="47"/>
      <c r="F55" s="47"/>
      <c r="G55" s="47"/>
      <c r="H55" s="47"/>
      <c r="I55" s="37">
        <f t="shared" ref="I55:I60" si="17">F55-G55-H55</f>
        <v>0</v>
      </c>
      <c r="J55" s="37">
        <f t="shared" ref="J55:J60" si="18">I55-K55</f>
        <v>0</v>
      </c>
      <c r="K55" s="37"/>
      <c r="L55" s="41">
        <f t="shared" si="2"/>
        <v>0</v>
      </c>
      <c r="M55" s="42">
        <f t="shared" si="3"/>
        <v>0</v>
      </c>
      <c r="O55" s="9"/>
      <c r="P55" s="9"/>
    </row>
    <row r="56" spans="2:16" s="5" customFormat="1" ht="20.100000000000001" customHeight="1" x14ac:dyDescent="0.15">
      <c r="B56" s="156"/>
      <c r="C56" s="35" t="s">
        <v>66</v>
      </c>
      <c r="D56" s="35"/>
      <c r="E56" s="47"/>
      <c r="F56" s="47"/>
      <c r="G56" s="47"/>
      <c r="H56" s="47"/>
      <c r="I56" s="37">
        <f t="shared" si="17"/>
        <v>0</v>
      </c>
      <c r="J56" s="37">
        <f t="shared" si="18"/>
        <v>0</v>
      </c>
      <c r="K56" s="37"/>
      <c r="L56" s="41">
        <f t="shared" si="2"/>
        <v>0</v>
      </c>
      <c r="M56" s="42">
        <f t="shared" si="3"/>
        <v>0</v>
      </c>
      <c r="O56" s="9"/>
      <c r="P56" s="9"/>
    </row>
    <row r="57" spans="2:16" s="5" customFormat="1" ht="20.100000000000001" customHeight="1" x14ac:dyDescent="0.15">
      <c r="B57" s="156"/>
      <c r="C57" s="35" t="s">
        <v>67</v>
      </c>
      <c r="D57" s="35"/>
      <c r="E57" s="47"/>
      <c r="F57" s="36">
        <v>2050067140</v>
      </c>
      <c r="G57" s="36">
        <v>95190600</v>
      </c>
      <c r="H57" s="36">
        <v>1007110</v>
      </c>
      <c r="I57" s="37">
        <f t="shared" si="17"/>
        <v>1953869430</v>
      </c>
      <c r="J57" s="37">
        <f t="shared" si="18"/>
        <v>1953869430</v>
      </c>
      <c r="K57" s="37"/>
      <c r="L57" s="41">
        <f t="shared" si="2"/>
        <v>0</v>
      </c>
      <c r="M57" s="42">
        <f t="shared" si="3"/>
        <v>4.6432918289690743</v>
      </c>
      <c r="O57" s="9" t="s">
        <v>116</v>
      </c>
      <c r="P57" s="9" t="s">
        <v>116</v>
      </c>
    </row>
    <row r="58" spans="2:16" s="5" customFormat="1" ht="20.100000000000001" customHeight="1" x14ac:dyDescent="0.15">
      <c r="B58" s="156"/>
      <c r="C58" s="35" t="s">
        <v>68</v>
      </c>
      <c r="D58" s="35"/>
      <c r="E58" s="47"/>
      <c r="F58" s="47"/>
      <c r="G58" s="47"/>
      <c r="H58" s="47"/>
      <c r="I58" s="37">
        <f t="shared" si="17"/>
        <v>0</v>
      </c>
      <c r="J58" s="37">
        <f t="shared" si="18"/>
        <v>0</v>
      </c>
      <c r="K58" s="37"/>
      <c r="L58" s="41">
        <f t="shared" si="2"/>
        <v>0</v>
      </c>
      <c r="M58" s="42">
        <f t="shared" si="3"/>
        <v>0</v>
      </c>
      <c r="O58" s="9" t="s">
        <v>116</v>
      </c>
      <c r="P58" s="9" t="s">
        <v>116</v>
      </c>
    </row>
    <row r="59" spans="2:16" s="5" customFormat="1" ht="20.100000000000001" customHeight="1" x14ac:dyDescent="0.15">
      <c r="B59" s="156"/>
      <c r="C59" s="35" t="s">
        <v>69</v>
      </c>
      <c r="D59" s="35"/>
      <c r="E59" s="47"/>
      <c r="F59" s="47"/>
      <c r="G59" s="47"/>
      <c r="H59" s="47"/>
      <c r="I59" s="37">
        <f t="shared" si="17"/>
        <v>0</v>
      </c>
      <c r="J59" s="37">
        <f t="shared" si="18"/>
        <v>0</v>
      </c>
      <c r="K59" s="37"/>
      <c r="L59" s="41">
        <f>IFERROR(G59/E59,0)*100</f>
        <v>0</v>
      </c>
      <c r="M59" s="42">
        <f>IFERROR(G59/F59,0)*100</f>
        <v>0</v>
      </c>
      <c r="O59" s="9" t="s">
        <v>116</v>
      </c>
      <c r="P59" s="9" t="s">
        <v>116</v>
      </c>
    </row>
    <row r="60" spans="2:16" s="5" customFormat="1" ht="20.100000000000001" customHeight="1" x14ac:dyDescent="0.15">
      <c r="B60" s="156"/>
      <c r="C60" s="35" t="s">
        <v>70</v>
      </c>
      <c r="D60" s="35"/>
      <c r="E60" s="47"/>
      <c r="F60" s="36">
        <v>204470651</v>
      </c>
      <c r="G60" s="36">
        <v>5375796</v>
      </c>
      <c r="H60" s="36">
        <v>2160000</v>
      </c>
      <c r="I60" s="37">
        <f t="shared" si="17"/>
        <v>196934855</v>
      </c>
      <c r="J60" s="37">
        <f t="shared" si="18"/>
        <v>196934855</v>
      </c>
      <c r="K60" s="37"/>
      <c r="L60" s="41">
        <f t="shared" si="2"/>
        <v>0</v>
      </c>
      <c r="M60" s="42">
        <f t="shared" si="3"/>
        <v>2.6291284219562638</v>
      </c>
      <c r="O60" s="9" t="s">
        <v>116</v>
      </c>
      <c r="P60" s="9" t="s">
        <v>116</v>
      </c>
    </row>
    <row r="61" spans="2:16" s="10" customFormat="1" ht="20.100000000000001" customHeight="1" x14ac:dyDescent="0.15">
      <c r="B61" s="149" t="s">
        <v>151</v>
      </c>
      <c r="C61" s="150"/>
      <c r="D61" s="150"/>
      <c r="E61" s="43">
        <f>E62+E64+E66+E68+E71+E73+E75</f>
        <v>0</v>
      </c>
      <c r="F61" s="43">
        <f t="shared" ref="F61:K61" si="19">F62+F64+F66+F68+F71+F73+F75</f>
        <v>15798372044</v>
      </c>
      <c r="G61" s="43">
        <f t="shared" si="19"/>
        <v>1276358045</v>
      </c>
      <c r="H61" s="43">
        <f t="shared" si="19"/>
        <v>1216398160</v>
      </c>
      <c r="I61" s="43">
        <f t="shared" si="19"/>
        <v>13305615839</v>
      </c>
      <c r="J61" s="43">
        <f t="shared" si="19"/>
        <v>13305615839</v>
      </c>
      <c r="K61" s="43">
        <f t="shared" si="19"/>
        <v>0</v>
      </c>
      <c r="L61" s="44">
        <f t="shared" si="2"/>
        <v>0</v>
      </c>
      <c r="M61" s="45">
        <f t="shared" si="3"/>
        <v>8.0790479009180114</v>
      </c>
      <c r="O61" s="9" t="s">
        <v>116</v>
      </c>
      <c r="P61" s="9" t="s">
        <v>116</v>
      </c>
    </row>
    <row r="62" spans="2:16" s="5" customFormat="1" ht="20.100000000000001" customHeight="1" x14ac:dyDescent="0.15">
      <c r="B62" s="31" t="s">
        <v>152</v>
      </c>
      <c r="C62" s="32"/>
      <c r="D62" s="32"/>
      <c r="E62" s="50">
        <f>E63</f>
        <v>0</v>
      </c>
      <c r="F62" s="50">
        <f t="shared" ref="F62:K62" si="20">F63</f>
        <v>2493042213</v>
      </c>
      <c r="G62" s="50">
        <f t="shared" si="20"/>
        <v>16609000</v>
      </c>
      <c r="H62" s="50">
        <f t="shared" si="20"/>
        <v>14191560</v>
      </c>
      <c r="I62" s="50">
        <f t="shared" si="20"/>
        <v>2462241653</v>
      </c>
      <c r="J62" s="50">
        <f t="shared" si="20"/>
        <v>2462241653</v>
      </c>
      <c r="K62" s="50">
        <f t="shared" si="20"/>
        <v>0</v>
      </c>
      <c r="L62" s="39">
        <f t="shared" si="2"/>
        <v>0</v>
      </c>
      <c r="M62" s="40">
        <f t="shared" si="3"/>
        <v>0.66621415046212062</v>
      </c>
      <c r="O62" s="9" t="s">
        <v>116</v>
      </c>
      <c r="P62" s="9" t="s">
        <v>116</v>
      </c>
    </row>
    <row r="63" spans="2:16" s="5" customFormat="1" ht="20.100000000000001" customHeight="1" x14ac:dyDescent="0.15">
      <c r="B63" s="46"/>
      <c r="C63" s="35" t="s">
        <v>153</v>
      </c>
      <c r="D63" s="35"/>
      <c r="E63" s="47"/>
      <c r="F63" s="36">
        <v>2493042213</v>
      </c>
      <c r="G63" s="36">
        <v>16609000</v>
      </c>
      <c r="H63" s="36">
        <v>14191560</v>
      </c>
      <c r="I63" s="37">
        <f>F63-G63-H63</f>
        <v>2462241653</v>
      </c>
      <c r="J63" s="37">
        <f>I63-K63</f>
        <v>2462241653</v>
      </c>
      <c r="K63" s="37"/>
      <c r="L63" s="41">
        <f t="shared" si="2"/>
        <v>0</v>
      </c>
      <c r="M63" s="42">
        <f t="shared" si="3"/>
        <v>0.66621415046212062</v>
      </c>
      <c r="O63" s="9" t="s">
        <v>116</v>
      </c>
      <c r="P63" s="9" t="s">
        <v>116</v>
      </c>
    </row>
    <row r="64" spans="2:16" s="5" customFormat="1" ht="20.100000000000001" customHeight="1" x14ac:dyDescent="0.15">
      <c r="B64" s="31" t="s">
        <v>76</v>
      </c>
      <c r="C64" s="32"/>
      <c r="D64" s="32"/>
      <c r="E64" s="51">
        <f>E65</f>
        <v>0</v>
      </c>
      <c r="F64" s="51">
        <f t="shared" ref="F64:K64" si="21">F65</f>
        <v>697535320</v>
      </c>
      <c r="G64" s="51">
        <f t="shared" si="21"/>
        <v>74661100</v>
      </c>
      <c r="H64" s="51">
        <f t="shared" si="21"/>
        <v>216304050</v>
      </c>
      <c r="I64" s="51">
        <f t="shared" si="21"/>
        <v>406570170</v>
      </c>
      <c r="J64" s="51">
        <f t="shared" si="21"/>
        <v>406570170</v>
      </c>
      <c r="K64" s="51">
        <f t="shared" si="21"/>
        <v>0</v>
      </c>
      <c r="L64" s="53">
        <f t="shared" si="2"/>
        <v>0</v>
      </c>
      <c r="M64" s="54">
        <f t="shared" si="3"/>
        <v>10.703558351711854</v>
      </c>
      <c r="O64" s="9" t="s">
        <v>116</v>
      </c>
      <c r="P64" s="9" t="s">
        <v>116</v>
      </c>
    </row>
    <row r="65" spans="2:16" s="5" customFormat="1" ht="20.100000000000001" customHeight="1" x14ac:dyDescent="0.15">
      <c r="B65" s="46"/>
      <c r="C65" s="35" t="s">
        <v>154</v>
      </c>
      <c r="D65" s="35"/>
      <c r="E65" s="47"/>
      <c r="F65" s="36">
        <v>697535320</v>
      </c>
      <c r="G65" s="36">
        <v>74661100</v>
      </c>
      <c r="H65" s="36">
        <v>216304050</v>
      </c>
      <c r="I65" s="37">
        <f>F65-G65-H65</f>
        <v>406570170</v>
      </c>
      <c r="J65" s="37">
        <f>I65-K65</f>
        <v>406570170</v>
      </c>
      <c r="K65" s="37"/>
      <c r="L65" s="41">
        <f>IFERROR(G65/E65,0)*100</f>
        <v>0</v>
      </c>
      <c r="M65" s="42">
        <f>IFERROR(G65/F65,0)*100</f>
        <v>10.703558351711854</v>
      </c>
      <c r="O65" s="9" t="s">
        <v>116</v>
      </c>
      <c r="P65" s="9" t="s">
        <v>116</v>
      </c>
    </row>
    <row r="66" spans="2:16" s="5" customFormat="1" ht="20.100000000000001" customHeight="1" x14ac:dyDescent="0.15">
      <c r="B66" s="31" t="s">
        <v>155</v>
      </c>
      <c r="C66" s="32"/>
      <c r="D66" s="32"/>
      <c r="E66" s="51">
        <f>E67</f>
        <v>0</v>
      </c>
      <c r="F66" s="51">
        <f t="shared" ref="F66:K66" si="22">F67</f>
        <v>525511249</v>
      </c>
      <c r="G66" s="51">
        <f t="shared" si="22"/>
        <v>45258340</v>
      </c>
      <c r="H66" s="51">
        <f t="shared" si="22"/>
        <v>35320920</v>
      </c>
      <c r="I66" s="51">
        <f t="shared" si="22"/>
        <v>444931989</v>
      </c>
      <c r="J66" s="51">
        <f t="shared" si="22"/>
        <v>444931989</v>
      </c>
      <c r="K66" s="51">
        <f t="shared" si="22"/>
        <v>0</v>
      </c>
      <c r="L66" s="53">
        <f t="shared" si="2"/>
        <v>0</v>
      </c>
      <c r="M66" s="54">
        <f t="shared" si="3"/>
        <v>8.612249516280098</v>
      </c>
      <c r="O66" s="9" t="s">
        <v>116</v>
      </c>
      <c r="P66" s="9" t="s">
        <v>116</v>
      </c>
    </row>
    <row r="67" spans="2:16" s="5" customFormat="1" ht="20.100000000000001" customHeight="1" x14ac:dyDescent="0.15">
      <c r="B67" s="46"/>
      <c r="C67" s="35" t="s">
        <v>156</v>
      </c>
      <c r="D67" s="35"/>
      <c r="E67" s="47"/>
      <c r="F67" s="36">
        <v>525511249</v>
      </c>
      <c r="G67" s="36">
        <v>45258340</v>
      </c>
      <c r="H67" s="36">
        <v>35320920</v>
      </c>
      <c r="I67" s="37">
        <f>F67-G67-H67</f>
        <v>444931989</v>
      </c>
      <c r="J67" s="37">
        <f>I67-K67</f>
        <v>444931989</v>
      </c>
      <c r="K67" s="37"/>
      <c r="L67" s="41">
        <f t="shared" si="2"/>
        <v>0</v>
      </c>
      <c r="M67" s="42">
        <f t="shared" si="3"/>
        <v>8.612249516280098</v>
      </c>
      <c r="O67" s="9" t="s">
        <v>116</v>
      </c>
      <c r="P67" s="9" t="s">
        <v>116</v>
      </c>
    </row>
    <row r="68" spans="2:16" s="5" customFormat="1" ht="20.100000000000001" customHeight="1" x14ac:dyDescent="0.15">
      <c r="B68" s="31" t="s">
        <v>141</v>
      </c>
      <c r="C68" s="32"/>
      <c r="D68" s="32"/>
      <c r="E68" s="52">
        <f>SUM(E69:E70)</f>
        <v>0</v>
      </c>
      <c r="F68" s="52">
        <f t="shared" ref="F68:K68" si="23">SUM(F69:F70)</f>
        <v>11987329902</v>
      </c>
      <c r="G68" s="52">
        <f t="shared" si="23"/>
        <v>1145245085</v>
      </c>
      <c r="H68" s="52">
        <f t="shared" si="23"/>
        <v>944488570</v>
      </c>
      <c r="I68" s="52">
        <f t="shared" si="23"/>
        <v>9897596247</v>
      </c>
      <c r="J68" s="52">
        <f t="shared" si="23"/>
        <v>9897596247</v>
      </c>
      <c r="K68" s="52">
        <f t="shared" si="23"/>
        <v>0</v>
      </c>
      <c r="L68" s="53">
        <f t="shared" si="2"/>
        <v>0</v>
      </c>
      <c r="M68" s="54">
        <f t="shared" si="3"/>
        <v>9.5537963363211027</v>
      </c>
      <c r="O68" s="9" t="s">
        <v>116</v>
      </c>
      <c r="P68" s="9" t="s">
        <v>116</v>
      </c>
    </row>
    <row r="69" spans="2:16" s="5" customFormat="1" ht="20.100000000000001" customHeight="1" x14ac:dyDescent="0.15">
      <c r="B69" s="60"/>
      <c r="C69" s="35" t="s">
        <v>81</v>
      </c>
      <c r="D69" s="35"/>
      <c r="E69" s="55"/>
      <c r="F69" s="36">
        <v>9734849755</v>
      </c>
      <c r="G69" s="36">
        <v>863585038</v>
      </c>
      <c r="H69" s="36">
        <v>790386130</v>
      </c>
      <c r="I69" s="37">
        <f>F69-G69-H69</f>
        <v>8080878587</v>
      </c>
      <c r="J69" s="37">
        <f>I69-K69</f>
        <v>8080878587</v>
      </c>
      <c r="K69" s="37"/>
      <c r="L69" s="56">
        <f t="shared" si="2"/>
        <v>0</v>
      </c>
      <c r="M69" s="57">
        <f t="shared" si="3"/>
        <v>8.8710669371804798</v>
      </c>
      <c r="O69" s="9" t="s">
        <v>116</v>
      </c>
      <c r="P69" s="9" t="s">
        <v>116</v>
      </c>
    </row>
    <row r="70" spans="2:16" s="5" customFormat="1" ht="20.100000000000001" customHeight="1" x14ac:dyDescent="0.15">
      <c r="B70" s="62"/>
      <c r="C70" s="35" t="s">
        <v>82</v>
      </c>
      <c r="D70" s="35"/>
      <c r="E70" s="55"/>
      <c r="F70" s="36">
        <v>2252480147</v>
      </c>
      <c r="G70" s="36">
        <v>281660047</v>
      </c>
      <c r="H70" s="36">
        <v>154102440</v>
      </c>
      <c r="I70" s="37">
        <f>F70-G70-H70</f>
        <v>1816717660</v>
      </c>
      <c r="J70" s="37">
        <f>I70-K70</f>
        <v>1816717660</v>
      </c>
      <c r="K70" s="37"/>
      <c r="L70" s="56">
        <f t="shared" si="2"/>
        <v>0</v>
      </c>
      <c r="M70" s="57">
        <f t="shared" si="3"/>
        <v>12.504440821604277</v>
      </c>
      <c r="O70" s="9" t="s">
        <v>116</v>
      </c>
      <c r="P70" s="9" t="s">
        <v>116</v>
      </c>
    </row>
    <row r="71" spans="2:16" s="5" customFormat="1" ht="20.100000000000001" customHeight="1" x14ac:dyDescent="0.15">
      <c r="B71" s="31" t="s">
        <v>142</v>
      </c>
      <c r="C71" s="32"/>
      <c r="D71" s="32"/>
      <c r="E71" s="51">
        <f>E72</f>
        <v>0</v>
      </c>
      <c r="F71" s="51">
        <f t="shared" ref="F71:K71" si="24">F72</f>
        <v>91265730</v>
      </c>
      <c r="G71" s="51">
        <f t="shared" si="24"/>
        <v>17708410</v>
      </c>
      <c r="H71" s="51">
        <f t="shared" si="24"/>
        <v>6049050</v>
      </c>
      <c r="I71" s="51">
        <f t="shared" si="24"/>
        <v>67508270</v>
      </c>
      <c r="J71" s="51">
        <f t="shared" si="24"/>
        <v>67508270</v>
      </c>
      <c r="K71" s="51">
        <f t="shared" si="24"/>
        <v>0</v>
      </c>
      <c r="L71" s="53">
        <f t="shared" si="2"/>
        <v>0</v>
      </c>
      <c r="M71" s="54">
        <f t="shared" si="3"/>
        <v>19.403131931339399</v>
      </c>
      <c r="O71" s="9" t="s">
        <v>116</v>
      </c>
      <c r="P71" s="9" t="s">
        <v>116</v>
      </c>
    </row>
    <row r="72" spans="2:16" s="5" customFormat="1" ht="20.100000000000001" customHeight="1" x14ac:dyDescent="0.15">
      <c r="B72" s="46"/>
      <c r="C72" s="35" t="s">
        <v>84</v>
      </c>
      <c r="D72" s="35"/>
      <c r="E72" s="47"/>
      <c r="F72" s="36">
        <v>91265730</v>
      </c>
      <c r="G72" s="36">
        <v>17708410</v>
      </c>
      <c r="H72" s="36">
        <v>6049050</v>
      </c>
      <c r="I72" s="37">
        <f>F72-G72-H72</f>
        <v>67508270</v>
      </c>
      <c r="J72" s="37">
        <f>I72-K72</f>
        <v>67508270</v>
      </c>
      <c r="K72" s="37"/>
      <c r="L72" s="41">
        <f>IFERROR(G72/E72,0)*100</f>
        <v>0</v>
      </c>
      <c r="M72" s="42">
        <f>IFERROR(G72/F72,0)*100</f>
        <v>19.403131931339399</v>
      </c>
      <c r="O72" s="9" t="s">
        <v>116</v>
      </c>
      <c r="P72" s="9" t="s">
        <v>116</v>
      </c>
    </row>
    <row r="73" spans="2:16" s="5" customFormat="1" ht="20.100000000000001" customHeight="1" x14ac:dyDescent="0.15">
      <c r="B73" s="58" t="s">
        <v>143</v>
      </c>
      <c r="C73" s="59"/>
      <c r="D73" s="59"/>
      <c r="E73" s="51">
        <f>E74</f>
        <v>0</v>
      </c>
      <c r="F73" s="51">
        <f t="shared" ref="F73:K75" si="25">F74</f>
        <v>2187630</v>
      </c>
      <c r="G73" s="51">
        <f t="shared" si="25"/>
        <v>-23123890</v>
      </c>
      <c r="H73" s="51">
        <f t="shared" si="25"/>
        <v>44010</v>
      </c>
      <c r="I73" s="51">
        <f t="shared" si="25"/>
        <v>25267510</v>
      </c>
      <c r="J73" s="51">
        <f t="shared" si="25"/>
        <v>25267510</v>
      </c>
      <c r="K73" s="51">
        <f t="shared" si="25"/>
        <v>0</v>
      </c>
      <c r="L73" s="53">
        <f>IFERROR(G73/E73,0)*100</f>
        <v>0</v>
      </c>
      <c r="M73" s="54">
        <f>IFERROR(G73/F73,0)*100</f>
        <v>-1057.0292965446624</v>
      </c>
      <c r="O73" s="9" t="s">
        <v>116</v>
      </c>
      <c r="P73" s="9" t="s">
        <v>116</v>
      </c>
    </row>
    <row r="74" spans="2:16" s="5" customFormat="1" ht="20.100000000000001" customHeight="1" x14ac:dyDescent="0.15">
      <c r="B74" s="60"/>
      <c r="C74" s="63" t="s">
        <v>85</v>
      </c>
      <c r="D74" s="63"/>
      <c r="E74" s="64"/>
      <c r="F74" s="36">
        <v>2187630</v>
      </c>
      <c r="G74" s="36">
        <v>-23123890</v>
      </c>
      <c r="H74" s="36">
        <v>44010</v>
      </c>
      <c r="I74" s="37">
        <f>F74-G74-H74</f>
        <v>25267510</v>
      </c>
      <c r="J74" s="37">
        <f>I74-K74</f>
        <v>25267510</v>
      </c>
      <c r="K74" s="37"/>
      <c r="L74" s="65">
        <f>IFERROR(G74/E74,0)*100</f>
        <v>0</v>
      </c>
      <c r="M74" s="66">
        <f>IFERROR(G74/F74,0)*100</f>
        <v>-1057.0292965446624</v>
      </c>
      <c r="O74" s="9" t="s">
        <v>116</v>
      </c>
      <c r="P74" s="9" t="s">
        <v>116</v>
      </c>
    </row>
    <row r="75" spans="2:16" s="5" customFormat="1" ht="20.100000000000001" customHeight="1" x14ac:dyDescent="0.15">
      <c r="B75" s="58" t="s">
        <v>144</v>
      </c>
      <c r="C75" s="59"/>
      <c r="D75" s="59"/>
      <c r="E75" s="51">
        <f>E76</f>
        <v>0</v>
      </c>
      <c r="F75" s="51">
        <f t="shared" si="25"/>
        <v>1500000</v>
      </c>
      <c r="G75" s="51">
        <f t="shared" si="25"/>
        <v>0</v>
      </c>
      <c r="H75" s="51">
        <f t="shared" si="25"/>
        <v>0</v>
      </c>
      <c r="I75" s="51">
        <f t="shared" si="25"/>
        <v>1500000</v>
      </c>
      <c r="J75" s="51">
        <f t="shared" si="25"/>
        <v>1500000</v>
      </c>
      <c r="K75" s="51">
        <f t="shared" si="25"/>
        <v>0</v>
      </c>
      <c r="L75" s="53">
        <f t="shared" si="2"/>
        <v>0</v>
      </c>
      <c r="M75" s="54">
        <f t="shared" si="3"/>
        <v>0</v>
      </c>
      <c r="O75" s="9" t="s">
        <v>116</v>
      </c>
      <c r="P75" s="9" t="s">
        <v>116</v>
      </c>
    </row>
    <row r="76" spans="2:16" s="5" customFormat="1" ht="20.100000000000001" customHeight="1" thickBot="1" x14ac:dyDescent="0.2">
      <c r="B76" s="72"/>
      <c r="C76" s="67" t="s">
        <v>145</v>
      </c>
      <c r="D76" s="67"/>
      <c r="E76" s="68"/>
      <c r="F76" s="122">
        <v>1500000</v>
      </c>
      <c r="G76" s="122">
        <v>0</v>
      </c>
      <c r="H76" s="122">
        <v>0</v>
      </c>
      <c r="I76" s="69">
        <f>F76-G76-H76</f>
        <v>1500000</v>
      </c>
      <c r="J76" s="69">
        <f>I76-K76</f>
        <v>1500000</v>
      </c>
      <c r="K76" s="69"/>
      <c r="L76" s="70">
        <f t="shared" si="2"/>
        <v>0</v>
      </c>
      <c r="M76" s="71">
        <f t="shared" si="3"/>
        <v>0</v>
      </c>
      <c r="O76" s="9" t="s">
        <v>116</v>
      </c>
      <c r="P76" s="9" t="s">
        <v>116</v>
      </c>
    </row>
  </sheetData>
  <sheetProtection selectLockedCells="1"/>
  <mergeCells count="15">
    <mergeCell ref="B37:B39"/>
    <mergeCell ref="B40:D40"/>
    <mergeCell ref="B61:D61"/>
    <mergeCell ref="C48:D48"/>
    <mergeCell ref="B47:B48"/>
    <mergeCell ref="B54:B60"/>
    <mergeCell ref="B8:D8"/>
    <mergeCell ref="B23:B27"/>
    <mergeCell ref="B29:B33"/>
    <mergeCell ref="B2:M2"/>
    <mergeCell ref="L3:M3"/>
    <mergeCell ref="B4:D4"/>
    <mergeCell ref="L4:M4"/>
    <mergeCell ref="L5:M5"/>
    <mergeCell ref="B7:D7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M77"/>
  <sheetViews>
    <sheetView showGridLines="0" zoomScaleNormal="100" workbookViewId="0">
      <pane ySplit="7" topLeftCell="A8" activePane="bottomLeft" state="frozen"/>
      <selection pane="bottomLeft" activeCell="E30" sqref="E30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131" customWidth="1"/>
    <col min="14" max="16384" width="8.88671875" style="3"/>
  </cols>
  <sheetData>
    <row r="1" spans="2:13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126"/>
      <c r="M1" s="126"/>
    </row>
    <row r="2" spans="2:13" ht="30" customHeight="1" x14ac:dyDescent="0.15">
      <c r="B2" s="139" t="str">
        <f>B4&amp;L3&amp;"  기타특별회계 세외수입 징수현황"</f>
        <v>2023년 12월  미추홀구  기타특별회계 세외수입 징수현황</v>
      </c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</row>
    <row r="3" spans="2:13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57" t="str">
        <f>'군구세외 일반회계'!L3:M3</f>
        <v>미추홀구</v>
      </c>
      <c r="M3" s="157"/>
    </row>
    <row r="4" spans="2:13" s="4" customFormat="1" ht="18.75" customHeight="1" thickBot="1" x14ac:dyDescent="0.2">
      <c r="B4" s="148" t="str">
        <f>'군구세외 일반회계'!B4:D4</f>
        <v xml:space="preserve">2023년 12월  </v>
      </c>
      <c r="C4" s="148"/>
      <c r="D4" s="148"/>
      <c r="E4" s="1"/>
      <c r="F4" s="1"/>
      <c r="G4" s="1"/>
      <c r="H4" s="1"/>
      <c r="I4" s="1"/>
      <c r="J4" s="1"/>
      <c r="K4" s="1"/>
      <c r="L4" s="158" t="s">
        <v>13</v>
      </c>
      <c r="M4" s="158"/>
    </row>
    <row r="5" spans="2:13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106</v>
      </c>
      <c r="I5" s="23" t="s">
        <v>14</v>
      </c>
      <c r="J5" s="24"/>
      <c r="K5" s="23"/>
      <c r="L5" s="159" t="s">
        <v>9</v>
      </c>
      <c r="M5" s="160"/>
    </row>
    <row r="6" spans="2:13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127" t="s">
        <v>10</v>
      </c>
      <c r="M6" s="128" t="s">
        <v>11</v>
      </c>
    </row>
    <row r="7" spans="2:13" s="9" customFormat="1" ht="20.100000000000001" customHeight="1" thickBot="1" x14ac:dyDescent="0.2">
      <c r="B7" s="141" t="s">
        <v>18</v>
      </c>
      <c r="C7" s="142"/>
      <c r="D7" s="142"/>
      <c r="E7" s="26">
        <f t="shared" ref="E7:K7" si="0">E8+E40+E62</f>
        <v>6284017000</v>
      </c>
      <c r="F7" s="26">
        <f t="shared" si="0"/>
        <v>12454409653</v>
      </c>
      <c r="G7" s="26">
        <f t="shared" si="0"/>
        <v>6877214340</v>
      </c>
      <c r="H7" s="26">
        <f t="shared" si="0"/>
        <v>217217875</v>
      </c>
      <c r="I7" s="26">
        <f t="shared" si="0"/>
        <v>5758106358</v>
      </c>
      <c r="J7" s="26">
        <f t="shared" si="0"/>
        <v>5758106358</v>
      </c>
      <c r="K7" s="26">
        <f t="shared" si="0"/>
        <v>0</v>
      </c>
      <c r="L7" s="27">
        <f>IFERROR(G7/E7,0)*100</f>
        <v>109.43977936405965</v>
      </c>
      <c r="M7" s="28">
        <f>IFERROR(G7/F7,0)*100</f>
        <v>55.219111395965903</v>
      </c>
    </row>
    <row r="8" spans="2:13" s="9" customFormat="1" ht="20.100000000000001" customHeight="1" x14ac:dyDescent="0.15">
      <c r="B8" s="146" t="s">
        <v>19</v>
      </c>
      <c r="C8" s="147"/>
      <c r="D8" s="147"/>
      <c r="E8" s="29">
        <f t="shared" ref="E8:K8" si="1">E9+E12+E22+E28+E34+E36</f>
        <v>3382865000</v>
      </c>
      <c r="F8" s="29">
        <f t="shared" si="1"/>
        <v>3708947120</v>
      </c>
      <c r="G8" s="29">
        <f t="shared" si="1"/>
        <v>3701677720</v>
      </c>
      <c r="H8" s="29">
        <f t="shared" si="1"/>
        <v>0</v>
      </c>
      <c r="I8" s="29">
        <f t="shared" si="1"/>
        <v>7269400</v>
      </c>
      <c r="J8" s="29">
        <f t="shared" si="1"/>
        <v>7269400</v>
      </c>
      <c r="K8" s="29">
        <f t="shared" si="1"/>
        <v>0</v>
      </c>
      <c r="L8" s="129">
        <f t="shared" ref="L8:L77" si="2">IFERROR(G8/E8,0)*100</f>
        <v>109.42434061069537</v>
      </c>
      <c r="M8" s="130">
        <f t="shared" ref="M8:M77" si="3">IFERROR(G8/F8,0)*100</f>
        <v>99.804003676385662</v>
      </c>
    </row>
    <row r="9" spans="2:13" s="9" customFormat="1" ht="20.100000000000001" customHeight="1" x14ac:dyDescent="0.15">
      <c r="B9" s="31" t="s">
        <v>20</v>
      </c>
      <c r="C9" s="32"/>
      <c r="D9" s="32"/>
      <c r="E9" s="33">
        <f>SUM(E10:E11)</f>
        <v>0</v>
      </c>
      <c r="F9" s="33">
        <f t="shared" ref="F9:K9" si="4">SUM(F10:F11)</f>
        <v>0</v>
      </c>
      <c r="G9" s="33">
        <f t="shared" si="4"/>
        <v>0</v>
      </c>
      <c r="H9" s="33">
        <f t="shared" si="4"/>
        <v>0</v>
      </c>
      <c r="I9" s="33">
        <f t="shared" si="4"/>
        <v>0</v>
      </c>
      <c r="J9" s="33">
        <f t="shared" si="4"/>
        <v>0</v>
      </c>
      <c r="K9" s="33">
        <f t="shared" si="4"/>
        <v>0</v>
      </c>
      <c r="L9" s="39">
        <f t="shared" si="2"/>
        <v>0</v>
      </c>
      <c r="M9" s="40">
        <f t="shared" si="3"/>
        <v>0</v>
      </c>
    </row>
    <row r="10" spans="2:13" s="9" customFormat="1" ht="20.100000000000001" customHeight="1" x14ac:dyDescent="0.15">
      <c r="B10" s="60"/>
      <c r="C10" s="35" t="s">
        <v>21</v>
      </c>
      <c r="D10" s="35"/>
      <c r="E10" s="36"/>
      <c r="F10" s="36"/>
      <c r="G10" s="36"/>
      <c r="H10" s="36"/>
      <c r="I10" s="37">
        <f>F10-G10-H10</f>
        <v>0</v>
      </c>
      <c r="J10" s="37">
        <f>I10-K10</f>
        <v>0</v>
      </c>
      <c r="K10" s="37"/>
      <c r="L10" s="41">
        <f t="shared" si="2"/>
        <v>0</v>
      </c>
      <c r="M10" s="42">
        <f t="shared" si="3"/>
        <v>0</v>
      </c>
    </row>
    <row r="11" spans="2:13" s="9" customFormat="1" ht="20.100000000000001" customHeight="1" x14ac:dyDescent="0.15">
      <c r="B11" s="62"/>
      <c r="C11" s="35" t="s">
        <v>22</v>
      </c>
      <c r="D11" s="35"/>
      <c r="E11" s="36"/>
      <c r="F11" s="36"/>
      <c r="G11" s="36"/>
      <c r="H11" s="36"/>
      <c r="I11" s="37">
        <f>F11-G11-H11</f>
        <v>0</v>
      </c>
      <c r="J11" s="37">
        <f>I11-K11</f>
        <v>0</v>
      </c>
      <c r="K11" s="37"/>
      <c r="L11" s="41">
        <f t="shared" si="2"/>
        <v>0</v>
      </c>
      <c r="M11" s="42">
        <f t="shared" si="3"/>
        <v>0</v>
      </c>
    </row>
    <row r="12" spans="2:13" s="9" customFormat="1" ht="20.100000000000001" customHeight="1" x14ac:dyDescent="0.15">
      <c r="B12" s="31" t="s">
        <v>23</v>
      </c>
      <c r="C12" s="32"/>
      <c r="D12" s="32"/>
      <c r="E12" s="33">
        <f>SUM(E13:E21)</f>
        <v>2881150000</v>
      </c>
      <c r="F12" s="33">
        <f t="shared" ref="F12:K12" si="5">SUM(F13:F21)</f>
        <v>3185921040</v>
      </c>
      <c r="G12" s="33">
        <f t="shared" si="5"/>
        <v>3178741340</v>
      </c>
      <c r="H12" s="33">
        <f t="shared" si="5"/>
        <v>0</v>
      </c>
      <c r="I12" s="33">
        <f t="shared" si="5"/>
        <v>7179700</v>
      </c>
      <c r="J12" s="33">
        <f t="shared" si="5"/>
        <v>7179700</v>
      </c>
      <c r="K12" s="33">
        <f t="shared" si="5"/>
        <v>0</v>
      </c>
      <c r="L12" s="39">
        <f t="shared" si="2"/>
        <v>110.32890824844246</v>
      </c>
      <c r="M12" s="40">
        <f t="shared" si="3"/>
        <v>99.774642876899421</v>
      </c>
    </row>
    <row r="13" spans="2:13" s="9" customFormat="1" ht="20.100000000000001" customHeight="1" x14ac:dyDescent="0.15">
      <c r="B13" s="60" t="s">
        <v>0</v>
      </c>
      <c r="C13" s="35" t="s">
        <v>24</v>
      </c>
      <c r="D13" s="35"/>
      <c r="E13" s="36"/>
      <c r="F13" s="36"/>
      <c r="G13" s="36"/>
      <c r="H13" s="36"/>
      <c r="I13" s="37">
        <f t="shared" ref="I13:I21" si="6">F13-G13-H13</f>
        <v>0</v>
      </c>
      <c r="J13" s="37">
        <f t="shared" ref="J13:J21" si="7">I13-K13</f>
        <v>0</v>
      </c>
      <c r="K13" s="37"/>
      <c r="L13" s="41">
        <f t="shared" si="2"/>
        <v>0</v>
      </c>
      <c r="M13" s="42">
        <f t="shared" si="3"/>
        <v>0</v>
      </c>
    </row>
    <row r="14" spans="2:13" s="9" customFormat="1" ht="20.100000000000001" customHeight="1" x14ac:dyDescent="0.15">
      <c r="B14" s="61"/>
      <c r="C14" s="35" t="s">
        <v>25</v>
      </c>
      <c r="D14" s="35"/>
      <c r="E14" s="36"/>
      <c r="F14" s="36"/>
      <c r="G14" s="36"/>
      <c r="H14" s="36"/>
      <c r="I14" s="37">
        <f t="shared" si="6"/>
        <v>0</v>
      </c>
      <c r="J14" s="37">
        <f t="shared" si="7"/>
        <v>0</v>
      </c>
      <c r="K14" s="37"/>
      <c r="L14" s="41">
        <f t="shared" si="2"/>
        <v>0</v>
      </c>
      <c r="M14" s="42">
        <f t="shared" si="3"/>
        <v>0</v>
      </c>
    </row>
    <row r="15" spans="2:13" s="9" customFormat="1" ht="20.100000000000001" customHeight="1" x14ac:dyDescent="0.15">
      <c r="B15" s="61"/>
      <c r="C15" s="35" t="s">
        <v>26</v>
      </c>
      <c r="D15" s="35"/>
      <c r="E15" s="36"/>
      <c r="F15" s="36"/>
      <c r="G15" s="36"/>
      <c r="H15" s="36"/>
      <c r="I15" s="37">
        <f t="shared" si="6"/>
        <v>0</v>
      </c>
      <c r="J15" s="37">
        <f t="shared" si="7"/>
        <v>0</v>
      </c>
      <c r="K15" s="37"/>
      <c r="L15" s="41">
        <f t="shared" si="2"/>
        <v>0</v>
      </c>
      <c r="M15" s="42">
        <f t="shared" si="3"/>
        <v>0</v>
      </c>
    </row>
    <row r="16" spans="2:13" s="9" customFormat="1" ht="20.100000000000001" customHeight="1" x14ac:dyDescent="0.15">
      <c r="B16" s="61"/>
      <c r="C16" s="35" t="s">
        <v>27</v>
      </c>
      <c r="D16" s="35"/>
      <c r="E16" s="36"/>
      <c r="F16" s="36"/>
      <c r="G16" s="36"/>
      <c r="H16" s="36"/>
      <c r="I16" s="37">
        <f t="shared" si="6"/>
        <v>0</v>
      </c>
      <c r="J16" s="37">
        <f t="shared" si="7"/>
        <v>0</v>
      </c>
      <c r="K16" s="37"/>
      <c r="L16" s="41">
        <f t="shared" si="2"/>
        <v>0</v>
      </c>
      <c r="M16" s="42">
        <f t="shared" si="3"/>
        <v>0</v>
      </c>
    </row>
    <row r="17" spans="2:13" s="9" customFormat="1" ht="20.100000000000001" customHeight="1" x14ac:dyDescent="0.15">
      <c r="B17" s="61"/>
      <c r="C17" s="35" t="s">
        <v>28</v>
      </c>
      <c r="D17" s="35"/>
      <c r="E17" s="36"/>
      <c r="F17" s="36"/>
      <c r="G17" s="36"/>
      <c r="H17" s="36"/>
      <c r="I17" s="37">
        <f t="shared" si="6"/>
        <v>0</v>
      </c>
      <c r="J17" s="37">
        <f t="shared" si="7"/>
        <v>0</v>
      </c>
      <c r="K17" s="37"/>
      <c r="L17" s="41">
        <f t="shared" si="2"/>
        <v>0</v>
      </c>
      <c r="M17" s="42">
        <f t="shared" si="3"/>
        <v>0</v>
      </c>
    </row>
    <row r="18" spans="2:13" s="9" customFormat="1" ht="20.100000000000001" customHeight="1" x14ac:dyDescent="0.15">
      <c r="B18" s="61"/>
      <c r="C18" s="35" t="s">
        <v>29</v>
      </c>
      <c r="D18" s="35"/>
      <c r="E18" s="36"/>
      <c r="F18" s="36"/>
      <c r="G18" s="36"/>
      <c r="H18" s="36"/>
      <c r="I18" s="37">
        <f t="shared" si="6"/>
        <v>0</v>
      </c>
      <c r="J18" s="37">
        <f t="shared" si="7"/>
        <v>0</v>
      </c>
      <c r="K18" s="37"/>
      <c r="L18" s="41">
        <f t="shared" si="2"/>
        <v>0</v>
      </c>
      <c r="M18" s="42">
        <f t="shared" si="3"/>
        <v>0</v>
      </c>
    </row>
    <row r="19" spans="2:13" s="9" customFormat="1" ht="20.100000000000001" customHeight="1" x14ac:dyDescent="0.15">
      <c r="B19" s="61"/>
      <c r="C19" s="35" t="s">
        <v>30</v>
      </c>
      <c r="D19" s="35"/>
      <c r="E19" s="36"/>
      <c r="F19" s="36"/>
      <c r="G19" s="36"/>
      <c r="H19" s="36"/>
      <c r="I19" s="37">
        <f t="shared" si="6"/>
        <v>0</v>
      </c>
      <c r="J19" s="37">
        <f t="shared" si="7"/>
        <v>0</v>
      </c>
      <c r="K19" s="37"/>
      <c r="L19" s="41">
        <f t="shared" si="2"/>
        <v>0</v>
      </c>
      <c r="M19" s="42">
        <f t="shared" si="3"/>
        <v>0</v>
      </c>
    </row>
    <row r="20" spans="2:13" s="9" customFormat="1" ht="20.100000000000001" customHeight="1" x14ac:dyDescent="0.15">
      <c r="B20" s="61"/>
      <c r="C20" s="35" t="s">
        <v>31</v>
      </c>
      <c r="D20" s="35"/>
      <c r="E20" s="98">
        <v>2880000000</v>
      </c>
      <c r="F20" s="98">
        <v>3183414777</v>
      </c>
      <c r="G20" s="98">
        <v>3176235077</v>
      </c>
      <c r="H20" s="36">
        <v>0</v>
      </c>
      <c r="I20" s="37">
        <f t="shared" si="6"/>
        <v>7179700</v>
      </c>
      <c r="J20" s="37">
        <f t="shared" si="7"/>
        <v>7179700</v>
      </c>
      <c r="K20" s="37"/>
      <c r="L20" s="41">
        <f>IFERROR(G20/E20,0)*100</f>
        <v>110.28594017361111</v>
      </c>
      <c r="M20" s="42">
        <f>IFERROR(G20/F20,0)*100</f>
        <v>99.77446545602939</v>
      </c>
    </row>
    <row r="21" spans="2:13" s="9" customFormat="1" ht="20.100000000000001" customHeight="1" x14ac:dyDescent="0.15">
      <c r="B21" s="62"/>
      <c r="C21" s="35" t="s">
        <v>32</v>
      </c>
      <c r="D21" s="35"/>
      <c r="E21" s="98">
        <v>1150000</v>
      </c>
      <c r="F21" s="98">
        <v>2506263</v>
      </c>
      <c r="G21" s="98">
        <v>2506263</v>
      </c>
      <c r="H21" s="36">
        <v>0</v>
      </c>
      <c r="I21" s="37">
        <f t="shared" si="6"/>
        <v>0</v>
      </c>
      <c r="J21" s="37">
        <f t="shared" si="7"/>
        <v>0</v>
      </c>
      <c r="K21" s="37"/>
      <c r="L21" s="41">
        <f t="shared" si="2"/>
        <v>217.93591304347828</v>
      </c>
      <c r="M21" s="42">
        <f t="shared" si="3"/>
        <v>100</v>
      </c>
    </row>
    <row r="22" spans="2:13" s="9" customFormat="1" ht="20.100000000000001" customHeight="1" x14ac:dyDescent="0.15">
      <c r="B22" s="31" t="s">
        <v>33</v>
      </c>
      <c r="C22" s="32"/>
      <c r="D22" s="32"/>
      <c r="E22" s="33">
        <f>SUM(E23:E27)</f>
        <v>45000000</v>
      </c>
      <c r="F22" s="33">
        <f t="shared" ref="F22:K22" si="8">SUM(F23:F27)</f>
        <v>44030677</v>
      </c>
      <c r="G22" s="33">
        <f>SUM(G23:G27)</f>
        <v>44030677</v>
      </c>
      <c r="H22" s="33">
        <f t="shared" si="8"/>
        <v>0</v>
      </c>
      <c r="I22" s="33">
        <f t="shared" si="8"/>
        <v>0</v>
      </c>
      <c r="J22" s="33">
        <f t="shared" si="8"/>
        <v>0</v>
      </c>
      <c r="K22" s="33">
        <f t="shared" si="8"/>
        <v>0</v>
      </c>
      <c r="L22" s="39">
        <f t="shared" si="2"/>
        <v>97.845948888888884</v>
      </c>
      <c r="M22" s="40">
        <f t="shared" si="3"/>
        <v>100</v>
      </c>
    </row>
    <row r="23" spans="2:13" s="9" customFormat="1" ht="20.100000000000001" customHeight="1" x14ac:dyDescent="0.15">
      <c r="B23" s="151"/>
      <c r="C23" s="35" t="s">
        <v>34</v>
      </c>
      <c r="D23" s="35"/>
      <c r="E23" s="36"/>
      <c r="F23" s="36"/>
      <c r="G23" s="36"/>
      <c r="H23" s="36"/>
      <c r="I23" s="37">
        <f>F23-G23-H23</f>
        <v>0</v>
      </c>
      <c r="J23" s="37">
        <f>I23-K23</f>
        <v>0</v>
      </c>
      <c r="K23" s="37"/>
      <c r="L23" s="41">
        <f t="shared" si="2"/>
        <v>0</v>
      </c>
      <c r="M23" s="42">
        <f t="shared" si="3"/>
        <v>0</v>
      </c>
    </row>
    <row r="24" spans="2:13" s="9" customFormat="1" ht="20.100000000000001" customHeight="1" x14ac:dyDescent="0.15">
      <c r="B24" s="151"/>
      <c r="C24" s="35" t="s">
        <v>35</v>
      </c>
      <c r="D24" s="35"/>
      <c r="E24" s="36"/>
      <c r="F24" s="36"/>
      <c r="G24" s="36"/>
      <c r="H24" s="36"/>
      <c r="I24" s="37">
        <f>F24-G24-H24</f>
        <v>0</v>
      </c>
      <c r="J24" s="37">
        <f>I24-K24</f>
        <v>0</v>
      </c>
      <c r="K24" s="37"/>
      <c r="L24" s="41">
        <f t="shared" si="2"/>
        <v>0</v>
      </c>
      <c r="M24" s="42">
        <f t="shared" si="3"/>
        <v>0</v>
      </c>
    </row>
    <row r="25" spans="2:13" s="9" customFormat="1" ht="20.100000000000001" customHeight="1" x14ac:dyDescent="0.15">
      <c r="B25" s="151"/>
      <c r="C25" s="35" t="s">
        <v>36</v>
      </c>
      <c r="D25" s="35"/>
      <c r="E25" s="36"/>
      <c r="F25" s="36"/>
      <c r="G25" s="36"/>
      <c r="H25" s="36"/>
      <c r="I25" s="37">
        <f>F25-G25-H25</f>
        <v>0</v>
      </c>
      <c r="J25" s="37">
        <f>I25-K25</f>
        <v>0</v>
      </c>
      <c r="K25" s="37"/>
      <c r="L25" s="41">
        <f t="shared" si="2"/>
        <v>0</v>
      </c>
      <c r="M25" s="42">
        <f t="shared" si="3"/>
        <v>0</v>
      </c>
    </row>
    <row r="26" spans="2:13" s="9" customFormat="1" ht="20.100000000000001" customHeight="1" x14ac:dyDescent="0.15">
      <c r="B26" s="151"/>
      <c r="C26" s="35" t="s">
        <v>37</v>
      </c>
      <c r="D26" s="35"/>
      <c r="E26" s="36"/>
      <c r="F26" s="36"/>
      <c r="G26" s="36"/>
      <c r="H26" s="36"/>
      <c r="I26" s="37">
        <f>F26-G26-H26</f>
        <v>0</v>
      </c>
      <c r="J26" s="37">
        <f>I26-K26</f>
        <v>0</v>
      </c>
      <c r="K26" s="37"/>
      <c r="L26" s="41"/>
      <c r="M26" s="42"/>
    </row>
    <row r="27" spans="2:13" s="9" customFormat="1" ht="20.100000000000001" customHeight="1" x14ac:dyDescent="0.15">
      <c r="B27" s="151"/>
      <c r="C27" s="35" t="s">
        <v>38</v>
      </c>
      <c r="D27" s="35"/>
      <c r="E27" s="36">
        <v>45000000</v>
      </c>
      <c r="F27" s="98">
        <v>44030677</v>
      </c>
      <c r="G27" s="98">
        <v>44030677</v>
      </c>
      <c r="H27" s="36"/>
      <c r="I27" s="37">
        <f>F27-G27-H27</f>
        <v>0</v>
      </c>
      <c r="J27" s="37">
        <f>I27-K27</f>
        <v>0</v>
      </c>
      <c r="K27" s="37"/>
      <c r="L27" s="41">
        <f t="shared" si="2"/>
        <v>97.845948888888884</v>
      </c>
      <c r="M27" s="42">
        <f t="shared" si="3"/>
        <v>100</v>
      </c>
    </row>
    <row r="28" spans="2:13" s="9" customFormat="1" ht="20.100000000000001" customHeight="1" x14ac:dyDescent="0.15">
      <c r="B28" s="31" t="s">
        <v>39</v>
      </c>
      <c r="C28" s="32"/>
      <c r="D28" s="32"/>
      <c r="E28" s="33">
        <f>SUM(E29:E33)</f>
        <v>32400000</v>
      </c>
      <c r="F28" s="33">
        <f t="shared" ref="F28:K28" si="9">SUM(F29:F33)</f>
        <v>10900200</v>
      </c>
      <c r="G28" s="33">
        <f t="shared" si="9"/>
        <v>10810500</v>
      </c>
      <c r="H28" s="33">
        <f t="shared" si="9"/>
        <v>0</v>
      </c>
      <c r="I28" s="33">
        <f t="shared" si="9"/>
        <v>89700</v>
      </c>
      <c r="J28" s="33">
        <f t="shared" si="9"/>
        <v>89700</v>
      </c>
      <c r="K28" s="33">
        <f t="shared" si="9"/>
        <v>0</v>
      </c>
      <c r="L28" s="39">
        <f t="shared" si="2"/>
        <v>33.36574074074074</v>
      </c>
      <c r="M28" s="40">
        <f t="shared" si="3"/>
        <v>99.177079319645514</v>
      </c>
    </row>
    <row r="29" spans="2:13" s="9" customFormat="1" ht="20.100000000000001" customHeight="1" x14ac:dyDescent="0.15">
      <c r="B29" s="151"/>
      <c r="C29" s="35" t="s">
        <v>40</v>
      </c>
      <c r="D29" s="35"/>
      <c r="E29" s="36"/>
      <c r="F29" s="36"/>
      <c r="G29" s="36"/>
      <c r="H29" s="36"/>
      <c r="I29" s="37">
        <f>F29-G29-H29</f>
        <v>0</v>
      </c>
      <c r="J29" s="37">
        <f>I29-K29</f>
        <v>0</v>
      </c>
      <c r="K29" s="37"/>
      <c r="L29" s="41">
        <f t="shared" si="2"/>
        <v>0</v>
      </c>
      <c r="M29" s="42">
        <f t="shared" si="3"/>
        <v>0</v>
      </c>
    </row>
    <row r="30" spans="2:13" s="9" customFormat="1" ht="20.100000000000001" customHeight="1" x14ac:dyDescent="0.15">
      <c r="B30" s="151"/>
      <c r="C30" s="35" t="s">
        <v>41</v>
      </c>
      <c r="D30" s="35"/>
      <c r="E30" s="36"/>
      <c r="F30" s="36"/>
      <c r="G30" s="36"/>
      <c r="H30" s="98"/>
      <c r="I30" s="37">
        <f>F30-G30-H30</f>
        <v>0</v>
      </c>
      <c r="J30" s="37">
        <f>I30-K30</f>
        <v>0</v>
      </c>
      <c r="K30" s="37"/>
      <c r="L30" s="41">
        <f t="shared" si="2"/>
        <v>0</v>
      </c>
      <c r="M30" s="42">
        <f t="shared" si="3"/>
        <v>0</v>
      </c>
    </row>
    <row r="31" spans="2:13" s="9" customFormat="1" ht="20.100000000000001" customHeight="1" x14ac:dyDescent="0.15">
      <c r="B31" s="151"/>
      <c r="C31" s="35" t="s">
        <v>42</v>
      </c>
      <c r="D31" s="35"/>
      <c r="E31" s="36"/>
      <c r="F31" s="36"/>
      <c r="G31" s="36"/>
      <c r="H31" s="115"/>
      <c r="I31" s="37">
        <f>F31-G31-H31</f>
        <v>0</v>
      </c>
      <c r="J31" s="37">
        <f>I31-K31</f>
        <v>0</v>
      </c>
      <c r="K31" s="37"/>
      <c r="L31" s="41">
        <f t="shared" si="2"/>
        <v>0</v>
      </c>
      <c r="M31" s="42">
        <f t="shared" si="3"/>
        <v>0</v>
      </c>
    </row>
    <row r="32" spans="2:13" s="9" customFormat="1" ht="20.100000000000001" customHeight="1" x14ac:dyDescent="0.15">
      <c r="B32" s="151"/>
      <c r="C32" s="35" t="s">
        <v>43</v>
      </c>
      <c r="D32" s="35"/>
      <c r="E32" s="132"/>
      <c r="F32" s="132"/>
      <c r="G32" s="132"/>
      <c r="H32" s="36"/>
      <c r="I32" s="37">
        <f>F32-G32-H32</f>
        <v>0</v>
      </c>
      <c r="J32" s="37">
        <f>I32-K32</f>
        <v>0</v>
      </c>
      <c r="K32" s="37"/>
      <c r="L32" s="41">
        <f t="shared" si="2"/>
        <v>0</v>
      </c>
      <c r="M32" s="42">
        <f t="shared" si="3"/>
        <v>0</v>
      </c>
    </row>
    <row r="33" spans="2:13" s="9" customFormat="1" ht="20.100000000000001" customHeight="1" x14ac:dyDescent="0.15">
      <c r="B33" s="151"/>
      <c r="C33" s="35" t="s">
        <v>44</v>
      </c>
      <c r="D33" s="35"/>
      <c r="E33" s="134">
        <v>32400000</v>
      </c>
      <c r="F33" s="134">
        <v>10900200</v>
      </c>
      <c r="G33" s="134">
        <v>10810500</v>
      </c>
      <c r="H33" s="36">
        <v>0</v>
      </c>
      <c r="I33" s="37">
        <f>F33-G33-H33</f>
        <v>89700</v>
      </c>
      <c r="J33" s="37">
        <f>I33-K33</f>
        <v>89700</v>
      </c>
      <c r="K33" s="37"/>
      <c r="L33" s="41">
        <f t="shared" si="2"/>
        <v>33.36574074074074</v>
      </c>
      <c r="M33" s="42">
        <f t="shared" si="3"/>
        <v>99.177079319645514</v>
      </c>
    </row>
    <row r="34" spans="2:13" s="9" customFormat="1" ht="20.100000000000001" customHeight="1" x14ac:dyDescent="0.15">
      <c r="B34" s="31" t="s">
        <v>45</v>
      </c>
      <c r="C34" s="32"/>
      <c r="D34" s="32"/>
      <c r="E34" s="133">
        <v>205212000</v>
      </c>
      <c r="F34" s="133">
        <v>205212000</v>
      </c>
      <c r="G34" s="133">
        <v>205212000</v>
      </c>
      <c r="H34" s="33">
        <v>0</v>
      </c>
      <c r="I34" s="33">
        <f>I35</f>
        <v>0</v>
      </c>
      <c r="J34" s="33">
        <f>J35</f>
        <v>0</v>
      </c>
      <c r="K34" s="33">
        <f>K35</f>
        <v>0</v>
      </c>
      <c r="L34" s="39">
        <f t="shared" si="2"/>
        <v>100</v>
      </c>
      <c r="M34" s="40">
        <f t="shared" si="3"/>
        <v>100</v>
      </c>
    </row>
    <row r="35" spans="2:13" s="9" customFormat="1" ht="20.100000000000001" customHeight="1" x14ac:dyDescent="0.15">
      <c r="B35" s="60"/>
      <c r="C35" s="35" t="s">
        <v>57</v>
      </c>
      <c r="D35" s="35"/>
      <c r="E35" s="98">
        <v>205212000</v>
      </c>
      <c r="F35" s="98">
        <v>205212000</v>
      </c>
      <c r="G35" s="98">
        <v>205212000</v>
      </c>
      <c r="H35" s="36">
        <v>0</v>
      </c>
      <c r="I35" s="37">
        <f>F35-G35-H35</f>
        <v>0</v>
      </c>
      <c r="J35" s="37">
        <f>I35-K35</f>
        <v>0</v>
      </c>
      <c r="K35" s="37"/>
      <c r="L35" s="41">
        <f>IFERROR(G35/E35,0)*100</f>
        <v>100</v>
      </c>
      <c r="M35" s="42">
        <f>IFERROR(G35/F35,0)*100</f>
        <v>100</v>
      </c>
    </row>
    <row r="36" spans="2:13" s="9" customFormat="1" ht="20.100000000000001" customHeight="1" x14ac:dyDescent="0.15">
      <c r="B36" s="31" t="s">
        <v>46</v>
      </c>
      <c r="C36" s="32"/>
      <c r="D36" s="32"/>
      <c r="E36" s="33">
        <v>219103000</v>
      </c>
      <c r="F36" s="33">
        <v>262883203</v>
      </c>
      <c r="G36" s="33">
        <v>262883203</v>
      </c>
      <c r="H36" s="33">
        <v>0</v>
      </c>
      <c r="I36" s="33">
        <f>SUM(I37:I39)</f>
        <v>0</v>
      </c>
      <c r="J36" s="33">
        <f>SUM(J37:J39)</f>
        <v>0</v>
      </c>
      <c r="K36" s="33">
        <f>SUM(K37:K39)</f>
        <v>0</v>
      </c>
      <c r="L36" s="39">
        <f t="shared" si="2"/>
        <v>119.98156255277199</v>
      </c>
      <c r="M36" s="40">
        <f t="shared" si="3"/>
        <v>100</v>
      </c>
    </row>
    <row r="37" spans="2:13" s="9" customFormat="1" ht="20.100000000000001" customHeight="1" x14ac:dyDescent="0.15">
      <c r="B37" s="151"/>
      <c r="C37" s="35" t="s">
        <v>47</v>
      </c>
      <c r="D37" s="35"/>
      <c r="E37" s="98">
        <v>199103000</v>
      </c>
      <c r="F37" s="98">
        <v>202561770</v>
      </c>
      <c r="G37" s="98">
        <v>202561770</v>
      </c>
      <c r="H37" s="36">
        <v>0</v>
      </c>
      <c r="I37" s="37">
        <f>F37-G37-H37</f>
        <v>0</v>
      </c>
      <c r="J37" s="37">
        <f>I37-K37</f>
        <v>0</v>
      </c>
      <c r="K37" s="37"/>
      <c r="L37" s="41">
        <f>IFERROR(G37/#REF!,0)*100</f>
        <v>0</v>
      </c>
      <c r="M37" s="42">
        <f t="shared" si="3"/>
        <v>100</v>
      </c>
    </row>
    <row r="38" spans="2:13" s="9" customFormat="1" ht="20.100000000000001" customHeight="1" x14ac:dyDescent="0.15">
      <c r="B38" s="151"/>
      <c r="C38" s="35" t="s">
        <v>48</v>
      </c>
      <c r="D38" s="35"/>
      <c r="E38" s="98">
        <v>0</v>
      </c>
      <c r="F38" s="115">
        <v>0</v>
      </c>
      <c r="G38" s="115">
        <v>0</v>
      </c>
      <c r="H38" s="36">
        <v>0</v>
      </c>
      <c r="I38" s="37">
        <f>F38-G38-H38</f>
        <v>0</v>
      </c>
      <c r="J38" s="37">
        <f>I38-K38</f>
        <v>0</v>
      </c>
      <c r="K38" s="37"/>
      <c r="L38" s="41">
        <f t="shared" si="2"/>
        <v>0</v>
      </c>
      <c r="M38" s="42">
        <f t="shared" si="3"/>
        <v>0</v>
      </c>
    </row>
    <row r="39" spans="2:13" s="10" customFormat="1" ht="20.100000000000001" customHeight="1" x14ac:dyDescent="0.15">
      <c r="B39" s="151"/>
      <c r="C39" s="35" t="s">
        <v>49</v>
      </c>
      <c r="D39" s="35"/>
      <c r="E39" s="98">
        <v>20000000</v>
      </c>
      <c r="F39" s="98">
        <v>60321433</v>
      </c>
      <c r="G39" s="98">
        <v>60321433</v>
      </c>
      <c r="H39" s="36">
        <v>0</v>
      </c>
      <c r="I39" s="37">
        <f>F39-G39-H39</f>
        <v>0</v>
      </c>
      <c r="J39" s="37">
        <f>I39-K39</f>
        <v>0</v>
      </c>
      <c r="K39" s="37"/>
      <c r="L39" s="41">
        <f t="shared" si="2"/>
        <v>301.60716500000001</v>
      </c>
      <c r="M39" s="42">
        <f t="shared" si="3"/>
        <v>100</v>
      </c>
    </row>
    <row r="40" spans="2:13" s="10" customFormat="1" ht="20.100000000000001" customHeight="1" x14ac:dyDescent="0.15">
      <c r="B40" s="149" t="s">
        <v>50</v>
      </c>
      <c r="C40" s="150"/>
      <c r="D40" s="150"/>
      <c r="E40" s="43">
        <v>801152000</v>
      </c>
      <c r="F40" s="43">
        <v>5463994683</v>
      </c>
      <c r="G40" s="43">
        <v>682901730</v>
      </c>
      <c r="H40" s="43">
        <v>217217875</v>
      </c>
      <c r="I40" s="43">
        <f>I41+I46+I48+I52+I60</f>
        <v>4962003998</v>
      </c>
      <c r="J40" s="43">
        <f>J41+J46+J48+J52+J60</f>
        <v>4962003998</v>
      </c>
      <c r="K40" s="43">
        <f>K41+K46+K48+K52+K60</f>
        <v>0</v>
      </c>
      <c r="L40" s="44">
        <f t="shared" si="2"/>
        <v>85.239970692203229</v>
      </c>
      <c r="M40" s="45">
        <f t="shared" si="3"/>
        <v>12.498213662701692</v>
      </c>
    </row>
    <row r="41" spans="2:13" s="5" customFormat="1" ht="20.100000000000001" customHeight="1" x14ac:dyDescent="0.15">
      <c r="B41" s="31" t="s">
        <v>51</v>
      </c>
      <c r="C41" s="32"/>
      <c r="D41" s="32"/>
      <c r="E41" s="33">
        <v>0</v>
      </c>
      <c r="F41" s="33">
        <v>0</v>
      </c>
      <c r="G41" s="33">
        <v>0</v>
      </c>
      <c r="H41" s="33">
        <v>0</v>
      </c>
      <c r="I41" s="33">
        <f>SUM(I42:I45)</f>
        <v>0</v>
      </c>
      <c r="J41" s="33">
        <f>SUM(J42:J45)</f>
        <v>0</v>
      </c>
      <c r="K41" s="33">
        <f>SUM(K42:K45)</f>
        <v>0</v>
      </c>
      <c r="L41" s="39">
        <f t="shared" si="2"/>
        <v>0</v>
      </c>
      <c r="M41" s="40">
        <f t="shared" si="3"/>
        <v>0</v>
      </c>
    </row>
    <row r="42" spans="2:13" s="5" customFormat="1" ht="20.100000000000001" customHeight="1" x14ac:dyDescent="0.15">
      <c r="B42" s="60"/>
      <c r="C42" s="35" t="s">
        <v>52</v>
      </c>
      <c r="D42" s="35"/>
      <c r="E42" s="115">
        <v>0</v>
      </c>
      <c r="F42" s="115">
        <v>0</v>
      </c>
      <c r="G42" s="115">
        <v>0</v>
      </c>
      <c r="H42" s="47">
        <v>0</v>
      </c>
      <c r="I42" s="37">
        <f>F42-G42-H42</f>
        <v>0</v>
      </c>
      <c r="J42" s="37">
        <f>I42-K42</f>
        <v>0</v>
      </c>
      <c r="K42" s="37"/>
      <c r="L42" s="41">
        <f t="shared" si="2"/>
        <v>0</v>
      </c>
      <c r="M42" s="42">
        <f t="shared" si="3"/>
        <v>0</v>
      </c>
    </row>
    <row r="43" spans="2:13" s="5" customFormat="1" ht="20.100000000000001" customHeight="1" x14ac:dyDescent="0.15">
      <c r="B43" s="61"/>
      <c r="C43" s="35" t="s">
        <v>53</v>
      </c>
      <c r="D43" s="35"/>
      <c r="E43" s="98">
        <v>0</v>
      </c>
      <c r="F43" s="98">
        <v>0</v>
      </c>
      <c r="G43" s="98">
        <v>0</v>
      </c>
      <c r="H43" s="47">
        <v>0</v>
      </c>
      <c r="I43" s="37">
        <f>F43-G43-H43</f>
        <v>0</v>
      </c>
      <c r="J43" s="37">
        <f>I43-K43</f>
        <v>0</v>
      </c>
      <c r="K43" s="37"/>
      <c r="L43" s="41">
        <f t="shared" si="2"/>
        <v>0</v>
      </c>
      <c r="M43" s="42">
        <f t="shared" si="3"/>
        <v>0</v>
      </c>
    </row>
    <row r="44" spans="2:13" s="5" customFormat="1" ht="20.100000000000001" customHeight="1" x14ac:dyDescent="0.15">
      <c r="B44" s="61"/>
      <c r="C44" s="35" t="s">
        <v>54</v>
      </c>
      <c r="D44" s="35"/>
      <c r="E44" s="98">
        <v>0</v>
      </c>
      <c r="F44" s="98">
        <v>0</v>
      </c>
      <c r="G44" s="98">
        <v>0</v>
      </c>
      <c r="H44" s="47">
        <v>0</v>
      </c>
      <c r="I44" s="37">
        <f>F44-G44-H44</f>
        <v>0</v>
      </c>
      <c r="J44" s="37">
        <f>I44-K44</f>
        <v>0</v>
      </c>
      <c r="K44" s="37"/>
      <c r="L44" s="41">
        <f>IFERROR(G44/E44,0)*100</f>
        <v>0</v>
      </c>
      <c r="M44" s="42">
        <f>IFERROR(G44/F44,0)*100</f>
        <v>0</v>
      </c>
    </row>
    <row r="45" spans="2:13" s="5" customFormat="1" ht="20.100000000000001" customHeight="1" x14ac:dyDescent="0.15">
      <c r="B45" s="62"/>
      <c r="C45" s="35" t="s">
        <v>55</v>
      </c>
      <c r="D45" s="35"/>
      <c r="E45" s="47">
        <v>0</v>
      </c>
      <c r="F45" s="47">
        <v>0</v>
      </c>
      <c r="G45" s="47">
        <v>0</v>
      </c>
      <c r="H45" s="47">
        <v>0</v>
      </c>
      <c r="I45" s="37">
        <f>F45-G45-H45</f>
        <v>0</v>
      </c>
      <c r="J45" s="37">
        <f>I45-K45</f>
        <v>0</v>
      </c>
      <c r="K45" s="37"/>
      <c r="L45" s="41">
        <f>IFERROR(G45/E45,0)*100</f>
        <v>0</v>
      </c>
      <c r="M45" s="42">
        <f>IFERROR(G45/F45,0)*100</f>
        <v>0</v>
      </c>
    </row>
    <row r="46" spans="2:13" s="5" customFormat="1" ht="20.100000000000001" customHeight="1" x14ac:dyDescent="0.15">
      <c r="B46" s="31" t="s">
        <v>56</v>
      </c>
      <c r="C46" s="32"/>
      <c r="D46" s="32"/>
      <c r="E46" s="33">
        <v>0</v>
      </c>
      <c r="F46" s="33">
        <v>0</v>
      </c>
      <c r="G46" s="33">
        <v>0</v>
      </c>
      <c r="H46" s="33">
        <v>0</v>
      </c>
      <c r="I46" s="33">
        <f>I47</f>
        <v>0</v>
      </c>
      <c r="J46" s="33">
        <f>J47</f>
        <v>0</v>
      </c>
      <c r="K46" s="33">
        <f>K47</f>
        <v>0</v>
      </c>
      <c r="L46" s="39">
        <f t="shared" si="2"/>
        <v>0</v>
      </c>
      <c r="M46" s="40">
        <f t="shared" si="3"/>
        <v>0</v>
      </c>
    </row>
    <row r="47" spans="2:13" s="5" customFormat="1" ht="20.100000000000001" customHeight="1" x14ac:dyDescent="0.15">
      <c r="B47" s="60"/>
      <c r="C47" s="35" t="s">
        <v>58</v>
      </c>
      <c r="D47" s="35"/>
      <c r="E47" s="47">
        <v>0</v>
      </c>
      <c r="F47" s="47">
        <v>0</v>
      </c>
      <c r="G47" s="47">
        <v>0</v>
      </c>
      <c r="H47" s="47">
        <v>0</v>
      </c>
      <c r="I47" s="37">
        <f>F47-G47-H47</f>
        <v>0</v>
      </c>
      <c r="J47" s="37">
        <f>I47-K47</f>
        <v>0</v>
      </c>
      <c r="K47" s="37"/>
      <c r="L47" s="41">
        <f>IFERROR(G47/E47,0)*100</f>
        <v>0</v>
      </c>
      <c r="M47" s="42">
        <f>IFERROR(G47/F47,0)*100</f>
        <v>0</v>
      </c>
    </row>
    <row r="48" spans="2:13" s="5" customFormat="1" ht="20.100000000000001" customHeight="1" x14ac:dyDescent="0.15">
      <c r="B48" s="31" t="s">
        <v>59</v>
      </c>
      <c r="C48" s="32"/>
      <c r="D48" s="32"/>
      <c r="E48" s="33">
        <v>1152000</v>
      </c>
      <c r="F48" s="33">
        <v>0</v>
      </c>
      <c r="G48" s="33">
        <v>0</v>
      </c>
      <c r="H48" s="33">
        <v>0</v>
      </c>
      <c r="I48" s="33">
        <f>SUM(I49:I51)</f>
        <v>0</v>
      </c>
      <c r="J48" s="33">
        <f>SUM(J49:J51)</f>
        <v>0</v>
      </c>
      <c r="K48" s="33">
        <f>SUM(K49:K51)</f>
        <v>0</v>
      </c>
      <c r="L48" s="39">
        <f t="shared" si="2"/>
        <v>0</v>
      </c>
      <c r="M48" s="40">
        <f t="shared" si="3"/>
        <v>0</v>
      </c>
    </row>
    <row r="49" spans="2:13" s="5" customFormat="1" ht="20.100000000000001" customHeight="1" x14ac:dyDescent="0.15">
      <c r="B49" s="60"/>
      <c r="C49" s="35" t="s">
        <v>60</v>
      </c>
      <c r="D49" s="35"/>
      <c r="E49" s="47">
        <v>1152000</v>
      </c>
      <c r="F49" s="47">
        <v>0</v>
      </c>
      <c r="G49" s="47">
        <v>0</v>
      </c>
      <c r="H49" s="47">
        <v>0</v>
      </c>
      <c r="I49" s="37">
        <f>F49-G49-H49</f>
        <v>0</v>
      </c>
      <c r="J49" s="37">
        <f>I49-K49</f>
        <v>0</v>
      </c>
      <c r="K49" s="37"/>
      <c r="L49" s="41">
        <f t="shared" si="2"/>
        <v>0</v>
      </c>
      <c r="M49" s="42">
        <f t="shared" si="3"/>
        <v>0</v>
      </c>
    </row>
    <row r="50" spans="2:13" s="5" customFormat="1" ht="20.100000000000001" customHeight="1" x14ac:dyDescent="0.15">
      <c r="B50" s="61"/>
      <c r="C50" s="35" t="s">
        <v>61</v>
      </c>
      <c r="D50" s="35"/>
      <c r="E50" s="47">
        <v>0</v>
      </c>
      <c r="F50" s="47">
        <v>0</v>
      </c>
      <c r="G50" s="47">
        <v>0</v>
      </c>
      <c r="H50" s="47">
        <v>0</v>
      </c>
      <c r="I50" s="37">
        <f>F50-G50-H50</f>
        <v>0</v>
      </c>
      <c r="J50" s="37">
        <f>I50-K50</f>
        <v>0</v>
      </c>
      <c r="K50" s="37"/>
      <c r="L50" s="41">
        <f>IFERROR(G50/E50,0)*100</f>
        <v>0</v>
      </c>
      <c r="M50" s="42">
        <f>IFERROR(G50/F50,0)*100</f>
        <v>0</v>
      </c>
    </row>
    <row r="51" spans="2:13" s="5" customFormat="1" ht="20.100000000000001" customHeight="1" x14ac:dyDescent="0.15">
      <c r="B51" s="62"/>
      <c r="C51" s="35" t="s">
        <v>62</v>
      </c>
      <c r="D51" s="35"/>
      <c r="E51" s="47">
        <v>0</v>
      </c>
      <c r="F51" s="47">
        <v>0</v>
      </c>
      <c r="G51" s="47">
        <v>0</v>
      </c>
      <c r="H51" s="47">
        <v>0</v>
      </c>
      <c r="I51" s="37">
        <f>F51-G51-H51</f>
        <v>0</v>
      </c>
      <c r="J51" s="37">
        <f>I51-K51</f>
        <v>0</v>
      </c>
      <c r="K51" s="37"/>
      <c r="L51" s="41">
        <f t="shared" si="2"/>
        <v>0</v>
      </c>
      <c r="M51" s="42">
        <f t="shared" si="3"/>
        <v>0</v>
      </c>
    </row>
    <row r="52" spans="2:13" s="5" customFormat="1" ht="20.100000000000001" customHeight="1" x14ac:dyDescent="0.15">
      <c r="B52" s="48" t="s">
        <v>63</v>
      </c>
      <c r="C52" s="49"/>
      <c r="D52" s="49"/>
      <c r="E52" s="33">
        <v>70000000</v>
      </c>
      <c r="F52" s="33">
        <v>131347700</v>
      </c>
      <c r="G52" s="33">
        <v>76311560</v>
      </c>
      <c r="H52" s="33">
        <v>0</v>
      </c>
      <c r="I52" s="33">
        <f>SUM(I53:I59)</f>
        <v>55054140</v>
      </c>
      <c r="J52" s="33">
        <f>SUM(J53:J59)</f>
        <v>55054140</v>
      </c>
      <c r="K52" s="33">
        <f>SUM(K53:K59)</f>
        <v>0</v>
      </c>
      <c r="L52" s="39">
        <f t="shared" si="2"/>
        <v>109.01651428571428</v>
      </c>
      <c r="M52" s="40">
        <f t="shared" si="3"/>
        <v>58.098893242896523</v>
      </c>
    </row>
    <row r="53" spans="2:13" s="5" customFormat="1" ht="20.100000000000001" customHeight="1" x14ac:dyDescent="0.15">
      <c r="B53" s="60"/>
      <c r="C53" s="35" t="s">
        <v>64</v>
      </c>
      <c r="D53" s="35"/>
      <c r="E53" s="47">
        <v>0</v>
      </c>
      <c r="F53" s="47">
        <v>0</v>
      </c>
      <c r="G53" s="47">
        <v>0</v>
      </c>
      <c r="H53" s="47">
        <v>0</v>
      </c>
      <c r="I53" s="37">
        <f t="shared" ref="I53:I59" si="10">F53-G53-H53</f>
        <v>0</v>
      </c>
      <c r="J53" s="37">
        <f t="shared" ref="J53:J59" si="11">I53-K53</f>
        <v>0</v>
      </c>
      <c r="K53" s="37"/>
      <c r="L53" s="41">
        <f t="shared" si="2"/>
        <v>0</v>
      </c>
      <c r="M53" s="42">
        <f t="shared" si="3"/>
        <v>0</v>
      </c>
    </row>
    <row r="54" spans="2:13" s="5" customFormat="1" ht="20.100000000000001" customHeight="1" x14ac:dyDescent="0.15">
      <c r="B54" s="61"/>
      <c r="C54" s="35" t="s">
        <v>65</v>
      </c>
      <c r="D54" s="35"/>
      <c r="E54" s="98">
        <v>0</v>
      </c>
      <c r="F54" s="98">
        <v>0</v>
      </c>
      <c r="G54" s="98">
        <v>0</v>
      </c>
      <c r="H54" s="98">
        <v>0</v>
      </c>
      <c r="I54" s="37">
        <f t="shared" si="10"/>
        <v>0</v>
      </c>
      <c r="J54" s="37">
        <f t="shared" si="11"/>
        <v>0</v>
      </c>
      <c r="K54" s="37"/>
      <c r="L54" s="41">
        <f t="shared" si="2"/>
        <v>0</v>
      </c>
      <c r="M54" s="42">
        <f t="shared" si="3"/>
        <v>0</v>
      </c>
    </row>
    <row r="55" spans="2:13" s="5" customFormat="1" ht="20.100000000000001" customHeight="1" x14ac:dyDescent="0.15">
      <c r="B55" s="61"/>
      <c r="C55" s="35" t="s">
        <v>66</v>
      </c>
      <c r="D55" s="35"/>
      <c r="E55" s="36">
        <v>0</v>
      </c>
      <c r="F55" s="123">
        <v>0</v>
      </c>
      <c r="G55" s="123">
        <v>0</v>
      </c>
      <c r="H55" s="98">
        <v>0</v>
      </c>
      <c r="I55" s="37">
        <f>F55-G55-H55</f>
        <v>0</v>
      </c>
      <c r="J55" s="37">
        <f t="shared" si="11"/>
        <v>0</v>
      </c>
      <c r="K55" s="37"/>
      <c r="L55" s="41">
        <f>IFERROR(G55/E55,0)*100</f>
        <v>0</v>
      </c>
      <c r="M55" s="42">
        <f>IFERROR(G55/F55,0)*100</f>
        <v>0</v>
      </c>
    </row>
    <row r="56" spans="2:13" s="5" customFormat="1" ht="20.100000000000001" customHeight="1" x14ac:dyDescent="0.15">
      <c r="B56" s="61"/>
      <c r="C56" s="35" t="s">
        <v>67</v>
      </c>
      <c r="D56" s="35"/>
      <c r="E56" s="98">
        <v>0</v>
      </c>
      <c r="F56" s="98">
        <v>0</v>
      </c>
      <c r="G56" s="98">
        <v>0</v>
      </c>
      <c r="H56" s="98">
        <v>0</v>
      </c>
      <c r="I56" s="37">
        <f t="shared" si="10"/>
        <v>0</v>
      </c>
      <c r="J56" s="37">
        <f t="shared" si="11"/>
        <v>0</v>
      </c>
      <c r="K56" s="37"/>
      <c r="L56" s="41">
        <f t="shared" si="2"/>
        <v>0</v>
      </c>
      <c r="M56" s="42">
        <f t="shared" si="3"/>
        <v>0</v>
      </c>
    </row>
    <row r="57" spans="2:13" s="5" customFormat="1" ht="20.100000000000001" customHeight="1" x14ac:dyDescent="0.15">
      <c r="B57" s="61"/>
      <c r="C57" s="35" t="s">
        <v>68</v>
      </c>
      <c r="D57" s="35"/>
      <c r="E57" s="98">
        <v>0</v>
      </c>
      <c r="F57" s="98">
        <v>0</v>
      </c>
      <c r="G57" s="98">
        <v>0</v>
      </c>
      <c r="H57" s="98">
        <v>0</v>
      </c>
      <c r="I57" s="37">
        <f>F57-G57-H57</f>
        <v>0</v>
      </c>
      <c r="J57" s="37">
        <f t="shared" si="11"/>
        <v>0</v>
      </c>
      <c r="K57" s="37"/>
      <c r="L57" s="41">
        <f>IFERROR(G57/E57,0)*100</f>
        <v>0</v>
      </c>
      <c r="M57" s="42">
        <f>IFERROR(G57/F57,0)*100</f>
        <v>0</v>
      </c>
    </row>
    <row r="58" spans="2:13" s="5" customFormat="1" ht="20.100000000000001" customHeight="1" x14ac:dyDescent="0.15">
      <c r="B58" s="61"/>
      <c r="C58" s="35" t="s">
        <v>69</v>
      </c>
      <c r="D58" s="35"/>
      <c r="E58" s="114">
        <v>0</v>
      </c>
      <c r="F58" s="123">
        <v>0</v>
      </c>
      <c r="G58" s="123">
        <v>0</v>
      </c>
      <c r="H58" s="36">
        <v>0</v>
      </c>
      <c r="I58" s="37">
        <f t="shared" si="10"/>
        <v>0</v>
      </c>
      <c r="J58" s="37">
        <f t="shared" si="11"/>
        <v>0</v>
      </c>
      <c r="K58" s="37"/>
      <c r="L58" s="41">
        <f>IFERROR(G58/E58,0)*100</f>
        <v>0</v>
      </c>
      <c r="M58" s="42">
        <f>IFERROR(G58/F58,0)*100</f>
        <v>0</v>
      </c>
    </row>
    <row r="59" spans="2:13" s="5" customFormat="1" ht="20.100000000000001" customHeight="1" x14ac:dyDescent="0.15">
      <c r="B59" s="62"/>
      <c r="C59" s="35" t="s">
        <v>70</v>
      </c>
      <c r="D59" s="35"/>
      <c r="E59" s="114">
        <v>70000000</v>
      </c>
      <c r="F59" s="114">
        <v>142407200</v>
      </c>
      <c r="G59" s="114">
        <v>87353060</v>
      </c>
      <c r="H59" s="114">
        <v>0</v>
      </c>
      <c r="I59" s="37">
        <f t="shared" si="10"/>
        <v>55054140</v>
      </c>
      <c r="J59" s="37">
        <f t="shared" si="11"/>
        <v>55054140</v>
      </c>
      <c r="K59" s="37"/>
      <c r="L59" s="41">
        <f t="shared" si="2"/>
        <v>124.79008571428571</v>
      </c>
      <c r="M59" s="42">
        <f t="shared" si="3"/>
        <v>61.340339533394385</v>
      </c>
    </row>
    <row r="60" spans="2:13" s="5" customFormat="1" ht="20.100000000000001" customHeight="1" x14ac:dyDescent="0.15">
      <c r="B60" s="31" t="s">
        <v>71</v>
      </c>
      <c r="C60" s="32"/>
      <c r="D60" s="32"/>
      <c r="E60" s="50">
        <v>730000000</v>
      </c>
      <c r="F60" s="50">
        <v>5332646983</v>
      </c>
      <c r="G60" s="50">
        <v>606590170</v>
      </c>
      <c r="H60" s="50">
        <v>217217875</v>
      </c>
      <c r="I60" s="50">
        <f>I61</f>
        <v>4906949858</v>
      </c>
      <c r="J60" s="50">
        <f>J61</f>
        <v>4906949858</v>
      </c>
      <c r="K60" s="50">
        <f>K61</f>
        <v>0</v>
      </c>
      <c r="L60" s="39">
        <f t="shared" si="2"/>
        <v>83.094543835616435</v>
      </c>
      <c r="M60" s="40">
        <f t="shared" si="3"/>
        <v>11.375029547872849</v>
      </c>
    </row>
    <row r="61" spans="2:13" s="5" customFormat="1" ht="20.100000000000001" customHeight="1" x14ac:dyDescent="0.15">
      <c r="B61" s="46"/>
      <c r="C61" s="35" t="s">
        <v>72</v>
      </c>
      <c r="D61" s="35"/>
      <c r="E61" s="98">
        <v>730000000</v>
      </c>
      <c r="F61" s="123">
        <v>5746554663</v>
      </c>
      <c r="G61" s="123">
        <v>622386930</v>
      </c>
      <c r="H61" s="123">
        <v>217217875</v>
      </c>
      <c r="I61" s="37">
        <f>F61-G61-H61</f>
        <v>4906949858</v>
      </c>
      <c r="J61" s="37">
        <f>I61-K61</f>
        <v>4906949858</v>
      </c>
      <c r="K61" s="37"/>
      <c r="L61" s="41">
        <f>IFERROR(G61/E61,0)*100</f>
        <v>85.258483561643843</v>
      </c>
      <c r="M61" s="42">
        <f>IFERROR(G61/F61,0)*100</f>
        <v>10.830610104648022</v>
      </c>
    </row>
    <row r="62" spans="2:13" s="10" customFormat="1" ht="20.100000000000001" customHeight="1" x14ac:dyDescent="0.15">
      <c r="B62" s="149" t="s">
        <v>73</v>
      </c>
      <c r="C62" s="150"/>
      <c r="D62" s="150"/>
      <c r="E62" s="43">
        <v>2100000000</v>
      </c>
      <c r="F62" s="43">
        <v>3281467850</v>
      </c>
      <c r="G62" s="43">
        <v>2492634890</v>
      </c>
      <c r="H62" s="43">
        <v>0</v>
      </c>
      <c r="I62" s="43">
        <f>I63+I65+I67+I69+I72+I74+I76</f>
        <v>788832960</v>
      </c>
      <c r="J62" s="43">
        <f>J63+J65+J67+J69+J72+J74+J76</f>
        <v>788832960</v>
      </c>
      <c r="K62" s="43">
        <f>K63+K65+K67+K69+K72+K74+K76</f>
        <v>0</v>
      </c>
      <c r="L62" s="44">
        <f t="shared" si="2"/>
        <v>118.69689952380953</v>
      </c>
      <c r="M62" s="45">
        <f t="shared" si="3"/>
        <v>75.96097246541666</v>
      </c>
    </row>
    <row r="63" spans="2:13" s="5" customFormat="1" ht="20.100000000000001" customHeight="1" x14ac:dyDescent="0.15">
      <c r="B63" s="31" t="s">
        <v>74</v>
      </c>
      <c r="C63" s="32"/>
      <c r="D63" s="32"/>
      <c r="E63" s="50">
        <v>0</v>
      </c>
      <c r="F63" s="50">
        <v>0</v>
      </c>
      <c r="G63" s="50">
        <v>0</v>
      </c>
      <c r="H63" s="50">
        <v>0</v>
      </c>
      <c r="I63" s="50">
        <f>I64</f>
        <v>0</v>
      </c>
      <c r="J63" s="50">
        <f>J64</f>
        <v>0</v>
      </c>
      <c r="K63" s="50">
        <f>K64</f>
        <v>0</v>
      </c>
      <c r="L63" s="39">
        <f t="shared" si="2"/>
        <v>0</v>
      </c>
      <c r="M63" s="40">
        <f t="shared" si="3"/>
        <v>0</v>
      </c>
    </row>
    <row r="64" spans="2:13" s="5" customFormat="1" ht="20.100000000000001" customHeight="1" x14ac:dyDescent="0.15">
      <c r="B64" s="46"/>
      <c r="C64" s="35" t="s">
        <v>75</v>
      </c>
      <c r="D64" s="35"/>
      <c r="E64" s="47">
        <v>0</v>
      </c>
      <c r="F64" s="47">
        <v>0</v>
      </c>
      <c r="G64" s="47">
        <v>0</v>
      </c>
      <c r="H64" s="47">
        <v>0</v>
      </c>
      <c r="I64" s="37">
        <f>F64-G64-H64</f>
        <v>0</v>
      </c>
      <c r="J64" s="37">
        <f>I64-K64</f>
        <v>0</v>
      </c>
      <c r="K64" s="37"/>
      <c r="L64" s="41">
        <f t="shared" si="2"/>
        <v>0</v>
      </c>
      <c r="M64" s="42">
        <f t="shared" si="3"/>
        <v>0</v>
      </c>
    </row>
    <row r="65" spans="2:13" s="5" customFormat="1" ht="20.100000000000001" customHeight="1" x14ac:dyDescent="0.15">
      <c r="B65" s="31" t="s">
        <v>76</v>
      </c>
      <c r="C65" s="32"/>
      <c r="D65" s="32"/>
      <c r="E65" s="51">
        <v>0</v>
      </c>
      <c r="F65" s="51">
        <v>0</v>
      </c>
      <c r="G65" s="51">
        <v>0</v>
      </c>
      <c r="H65" s="51">
        <v>0</v>
      </c>
      <c r="I65" s="51">
        <f>I66</f>
        <v>0</v>
      </c>
      <c r="J65" s="51">
        <f>J66</f>
        <v>0</v>
      </c>
      <c r="K65" s="51">
        <f>K66</f>
        <v>0</v>
      </c>
      <c r="L65" s="53">
        <f t="shared" si="2"/>
        <v>0</v>
      </c>
      <c r="M65" s="54">
        <f t="shared" si="3"/>
        <v>0</v>
      </c>
    </row>
    <row r="66" spans="2:13" s="5" customFormat="1" ht="20.100000000000001" customHeight="1" x14ac:dyDescent="0.15">
      <c r="B66" s="46"/>
      <c r="C66" s="35" t="s">
        <v>77</v>
      </c>
      <c r="D66" s="35"/>
      <c r="E66" s="47">
        <v>0</v>
      </c>
      <c r="F66" s="47">
        <v>0</v>
      </c>
      <c r="G66" s="47">
        <v>0</v>
      </c>
      <c r="H66" s="47">
        <v>0</v>
      </c>
      <c r="I66" s="37">
        <f>F66-G66-H66</f>
        <v>0</v>
      </c>
      <c r="J66" s="37">
        <f>I66-K66</f>
        <v>0</v>
      </c>
      <c r="K66" s="37"/>
      <c r="L66" s="41">
        <f>IFERROR(G66/E66,0)*100</f>
        <v>0</v>
      </c>
      <c r="M66" s="42">
        <f>IFERROR(G66/F66,0)*100</f>
        <v>0</v>
      </c>
    </row>
    <row r="67" spans="2:13" s="5" customFormat="1" ht="20.100000000000001" customHeight="1" x14ac:dyDescent="0.15">
      <c r="B67" s="31" t="s">
        <v>78</v>
      </c>
      <c r="C67" s="32"/>
      <c r="D67" s="32"/>
      <c r="E67" s="51">
        <v>0</v>
      </c>
      <c r="F67" s="51">
        <v>0</v>
      </c>
      <c r="G67" s="51">
        <v>0</v>
      </c>
      <c r="H67" s="51">
        <v>0</v>
      </c>
      <c r="I67" s="51">
        <f>I68</f>
        <v>0</v>
      </c>
      <c r="J67" s="51">
        <f>J68</f>
        <v>0</v>
      </c>
      <c r="K67" s="51">
        <f>K68</f>
        <v>0</v>
      </c>
      <c r="L67" s="53">
        <f t="shared" si="2"/>
        <v>0</v>
      </c>
      <c r="M67" s="54">
        <f t="shared" si="3"/>
        <v>0</v>
      </c>
    </row>
    <row r="68" spans="2:13" s="5" customFormat="1" ht="20.100000000000001" customHeight="1" x14ac:dyDescent="0.15">
      <c r="B68" s="46"/>
      <c r="C68" s="35" t="s">
        <v>79</v>
      </c>
      <c r="D68" s="35"/>
      <c r="E68" s="47">
        <v>0</v>
      </c>
      <c r="F68" s="47">
        <v>0</v>
      </c>
      <c r="G68" s="47">
        <v>0</v>
      </c>
      <c r="H68" s="47">
        <v>0</v>
      </c>
      <c r="I68" s="37">
        <f>F68-G68-H68</f>
        <v>0</v>
      </c>
      <c r="J68" s="37">
        <f>I68-K68</f>
        <v>0</v>
      </c>
      <c r="K68" s="37"/>
      <c r="L68" s="41">
        <f t="shared" si="2"/>
        <v>0</v>
      </c>
      <c r="M68" s="42">
        <f t="shared" si="3"/>
        <v>0</v>
      </c>
    </row>
    <row r="69" spans="2:13" s="5" customFormat="1" ht="20.100000000000001" customHeight="1" x14ac:dyDescent="0.15">
      <c r="B69" s="31" t="s">
        <v>80</v>
      </c>
      <c r="C69" s="32"/>
      <c r="D69" s="32"/>
      <c r="E69" s="52">
        <v>2100000000</v>
      </c>
      <c r="F69" s="52">
        <v>3281467850</v>
      </c>
      <c r="G69" s="52">
        <v>2492634890</v>
      </c>
      <c r="H69" s="52">
        <v>0</v>
      </c>
      <c r="I69" s="52">
        <f>SUM(I70:I71)</f>
        <v>788832960</v>
      </c>
      <c r="J69" s="52">
        <f>SUM(J70:J71)</f>
        <v>788832960</v>
      </c>
      <c r="K69" s="52">
        <f>SUM(K70:K71)</f>
        <v>0</v>
      </c>
      <c r="L69" s="53">
        <f t="shared" si="2"/>
        <v>118.69689952380953</v>
      </c>
      <c r="M69" s="54">
        <f t="shared" si="3"/>
        <v>75.96097246541666</v>
      </c>
    </row>
    <row r="70" spans="2:13" s="5" customFormat="1" ht="20.100000000000001" customHeight="1" x14ac:dyDescent="0.15">
      <c r="B70" s="60"/>
      <c r="C70" s="35" t="s">
        <v>81</v>
      </c>
      <c r="D70" s="35"/>
      <c r="E70" s="55">
        <v>2100000000</v>
      </c>
      <c r="F70" s="55">
        <v>3281467850</v>
      </c>
      <c r="G70" s="55">
        <v>2492634890</v>
      </c>
      <c r="H70" s="55">
        <v>0</v>
      </c>
      <c r="I70" s="37">
        <f>F70-G70-H70</f>
        <v>788832960</v>
      </c>
      <c r="J70" s="37">
        <f>I70-K70</f>
        <v>788832960</v>
      </c>
      <c r="K70" s="37"/>
      <c r="L70" s="56">
        <f t="shared" si="2"/>
        <v>118.69689952380953</v>
      </c>
      <c r="M70" s="57">
        <f t="shared" si="3"/>
        <v>75.96097246541666</v>
      </c>
    </row>
    <row r="71" spans="2:13" s="5" customFormat="1" ht="20.100000000000001" customHeight="1" x14ac:dyDescent="0.15">
      <c r="B71" s="62"/>
      <c r="C71" s="35" t="s">
        <v>82</v>
      </c>
      <c r="D71" s="35"/>
      <c r="E71" s="55">
        <v>0</v>
      </c>
      <c r="F71" s="55">
        <v>0</v>
      </c>
      <c r="G71" s="55">
        <v>0</v>
      </c>
      <c r="H71" s="55">
        <v>0</v>
      </c>
      <c r="I71" s="37">
        <f>F71-G71-H71</f>
        <v>0</v>
      </c>
      <c r="J71" s="37">
        <f>I71-K71</f>
        <v>0</v>
      </c>
      <c r="K71" s="37"/>
      <c r="L71" s="56">
        <f t="shared" si="2"/>
        <v>0</v>
      </c>
      <c r="M71" s="57">
        <f t="shared" si="3"/>
        <v>0</v>
      </c>
    </row>
    <row r="72" spans="2:13" s="5" customFormat="1" ht="20.100000000000001" customHeight="1" x14ac:dyDescent="0.15">
      <c r="B72" s="31" t="s">
        <v>83</v>
      </c>
      <c r="C72" s="32"/>
      <c r="D72" s="32"/>
      <c r="E72" s="51">
        <v>0</v>
      </c>
      <c r="F72" s="51">
        <v>0</v>
      </c>
      <c r="G72" s="51">
        <v>0</v>
      </c>
      <c r="H72" s="51">
        <v>0</v>
      </c>
      <c r="I72" s="51">
        <f>I73</f>
        <v>0</v>
      </c>
      <c r="J72" s="51">
        <f>J73</f>
        <v>0</v>
      </c>
      <c r="K72" s="51">
        <f>K73</f>
        <v>0</v>
      </c>
      <c r="L72" s="53">
        <f t="shared" si="2"/>
        <v>0</v>
      </c>
      <c r="M72" s="54">
        <f t="shared" si="3"/>
        <v>0</v>
      </c>
    </row>
    <row r="73" spans="2:13" s="5" customFormat="1" ht="20.100000000000001" customHeight="1" x14ac:dyDescent="0.15">
      <c r="B73" s="46"/>
      <c r="C73" s="35" t="s">
        <v>84</v>
      </c>
      <c r="D73" s="35"/>
      <c r="E73" s="47">
        <v>0</v>
      </c>
      <c r="F73" s="47">
        <v>0</v>
      </c>
      <c r="G73" s="47">
        <v>0</v>
      </c>
      <c r="H73" s="47">
        <v>0</v>
      </c>
      <c r="I73" s="37">
        <f>F73-G73-H73</f>
        <v>0</v>
      </c>
      <c r="J73" s="37">
        <f>I73-K73</f>
        <v>0</v>
      </c>
      <c r="K73" s="37"/>
      <c r="L73" s="41">
        <f>IFERROR(G73/E73,0)*100</f>
        <v>0</v>
      </c>
      <c r="M73" s="42">
        <f>IFERROR(G73/F73,0)*100</f>
        <v>0</v>
      </c>
    </row>
    <row r="74" spans="2:13" s="5" customFormat="1" ht="20.100000000000001" customHeight="1" x14ac:dyDescent="0.15">
      <c r="B74" s="58" t="s">
        <v>86</v>
      </c>
      <c r="C74" s="59"/>
      <c r="D74" s="59"/>
      <c r="E74" s="51">
        <v>0</v>
      </c>
      <c r="F74" s="51">
        <v>0</v>
      </c>
      <c r="G74" s="51">
        <v>0</v>
      </c>
      <c r="H74" s="51">
        <v>0</v>
      </c>
      <c r="I74" s="51">
        <f t="shared" ref="I74:K76" si="12">I75</f>
        <v>0</v>
      </c>
      <c r="J74" s="51">
        <f t="shared" si="12"/>
        <v>0</v>
      </c>
      <c r="K74" s="51">
        <f t="shared" si="12"/>
        <v>0</v>
      </c>
      <c r="L74" s="53">
        <f>IFERROR(G74/E74,0)*100</f>
        <v>0</v>
      </c>
      <c r="M74" s="54">
        <f>IFERROR(G74/F74,0)*100</f>
        <v>0</v>
      </c>
    </row>
    <row r="75" spans="2:13" s="5" customFormat="1" ht="20.100000000000001" customHeight="1" x14ac:dyDescent="0.15">
      <c r="B75" s="60"/>
      <c r="C75" s="63" t="s">
        <v>85</v>
      </c>
      <c r="D75" s="63"/>
      <c r="E75" s="64">
        <v>0</v>
      </c>
      <c r="F75" s="64">
        <v>0</v>
      </c>
      <c r="G75" s="64">
        <v>0</v>
      </c>
      <c r="H75" s="64">
        <v>0</v>
      </c>
      <c r="I75" s="37">
        <f>F75-G75-H75</f>
        <v>0</v>
      </c>
      <c r="J75" s="37">
        <f>I75-K75</f>
        <v>0</v>
      </c>
      <c r="K75" s="37">
        <v>0</v>
      </c>
      <c r="L75" s="65">
        <f>IFERROR(G75/E75,0)*100</f>
        <v>0</v>
      </c>
      <c r="M75" s="66">
        <f>IFERROR(G75/F75,0)*100</f>
        <v>0</v>
      </c>
    </row>
    <row r="76" spans="2:13" s="5" customFormat="1" ht="20.100000000000001" customHeight="1" x14ac:dyDescent="0.15">
      <c r="B76" s="58" t="s">
        <v>87</v>
      </c>
      <c r="C76" s="59"/>
      <c r="D76" s="59"/>
      <c r="E76" s="51">
        <v>0</v>
      </c>
      <c r="F76" s="51">
        <v>0</v>
      </c>
      <c r="G76" s="51">
        <v>0</v>
      </c>
      <c r="H76" s="51">
        <v>0</v>
      </c>
      <c r="I76" s="51">
        <f t="shared" si="12"/>
        <v>0</v>
      </c>
      <c r="J76" s="51">
        <f t="shared" si="12"/>
        <v>0</v>
      </c>
      <c r="K76" s="51">
        <f t="shared" si="12"/>
        <v>0</v>
      </c>
      <c r="L76" s="53">
        <f t="shared" si="2"/>
        <v>0</v>
      </c>
      <c r="M76" s="54">
        <f t="shared" si="3"/>
        <v>0</v>
      </c>
    </row>
    <row r="77" spans="2:13" s="5" customFormat="1" ht="20.100000000000001" customHeight="1" thickBot="1" x14ac:dyDescent="0.2">
      <c r="B77" s="72"/>
      <c r="C77" s="67" t="s">
        <v>88</v>
      </c>
      <c r="D77" s="67"/>
      <c r="E77" s="68">
        <v>0</v>
      </c>
      <c r="F77" s="68">
        <v>0</v>
      </c>
      <c r="G77" s="68">
        <v>0</v>
      </c>
      <c r="H77" s="68">
        <v>0</v>
      </c>
      <c r="I77" s="69">
        <f>F77-G77-H77</f>
        <v>0</v>
      </c>
      <c r="J77" s="69">
        <f>I77-K77</f>
        <v>0</v>
      </c>
      <c r="K77" s="69"/>
      <c r="L77" s="70">
        <f t="shared" si="2"/>
        <v>0</v>
      </c>
      <c r="M77" s="71">
        <f t="shared" si="3"/>
        <v>0</v>
      </c>
    </row>
  </sheetData>
  <sheetProtection selectLockedCells="1"/>
  <mergeCells count="12">
    <mergeCell ref="B8:D8"/>
    <mergeCell ref="B23:B27"/>
    <mergeCell ref="B29:B33"/>
    <mergeCell ref="B37:B39"/>
    <mergeCell ref="B40:D40"/>
    <mergeCell ref="B62:D62"/>
    <mergeCell ref="B2:M2"/>
    <mergeCell ref="L3:M3"/>
    <mergeCell ref="B4:D4"/>
    <mergeCell ref="L4:M4"/>
    <mergeCell ref="L5:M5"/>
    <mergeCell ref="B7:D7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R36"/>
  <sheetViews>
    <sheetView showGridLines="0" zoomScaleNormal="100" workbookViewId="0">
      <pane ySplit="9" topLeftCell="A13" activePane="bottomLeft" state="frozen"/>
      <selection pane="bottomLeft" activeCell="U21" sqref="U21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7" width="15.109375" style="3" hidden="1" customWidth="1"/>
    <col min="18" max="18" width="10.109375" style="3" hidden="1" customWidth="1"/>
    <col min="19" max="20" width="0" style="3" hidden="1" customWidth="1"/>
    <col min="21" max="16384" width="8.88671875" style="3"/>
  </cols>
  <sheetData>
    <row r="1" spans="2:17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7" ht="30" customHeight="1" x14ac:dyDescent="0.15">
      <c r="B2" s="139" t="str">
        <f>B4&amp;L3&amp;"  과목별 세외수입 징수현황"</f>
        <v>2023년 12월  미추홀구  과목별 세외수입 징수현황</v>
      </c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</row>
    <row r="3" spans="2:17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61" t="s">
        <v>117</v>
      </c>
      <c r="M3" s="162"/>
    </row>
    <row r="4" spans="2:17" s="4" customFormat="1" ht="18.75" customHeight="1" thickBot="1" x14ac:dyDescent="0.2">
      <c r="B4" s="163" t="s">
        <v>132</v>
      </c>
      <c r="C4" s="163"/>
      <c r="D4" s="163"/>
      <c r="E4" s="1"/>
      <c r="F4" s="1"/>
      <c r="G4" s="1"/>
      <c r="H4" s="1"/>
      <c r="I4" s="1"/>
      <c r="J4" s="1"/>
      <c r="K4" s="1"/>
      <c r="L4" s="140" t="s">
        <v>13</v>
      </c>
      <c r="M4" s="140"/>
    </row>
    <row r="5" spans="2:17" s="5" customFormat="1" ht="20.100000000000001" customHeight="1" x14ac:dyDescent="0.15">
      <c r="B5" s="11"/>
      <c r="C5" s="12"/>
      <c r="D5" s="13" t="s">
        <v>107</v>
      </c>
      <c r="E5" s="14" t="s">
        <v>108</v>
      </c>
      <c r="F5" s="14" t="s">
        <v>1</v>
      </c>
      <c r="G5" s="15" t="s">
        <v>2</v>
      </c>
      <c r="H5" s="14" t="s">
        <v>106</v>
      </c>
      <c r="I5" s="23" t="s">
        <v>14</v>
      </c>
      <c r="J5" s="24"/>
      <c r="K5" s="23"/>
      <c r="L5" s="144" t="s">
        <v>109</v>
      </c>
      <c r="M5" s="145"/>
    </row>
    <row r="6" spans="2:17" s="5" customFormat="1" ht="27" customHeight="1" thickBot="1" x14ac:dyDescent="0.2">
      <c r="B6" s="17" t="s">
        <v>110</v>
      </c>
      <c r="C6" s="18"/>
      <c r="D6" s="19"/>
      <c r="E6" s="20" t="s">
        <v>111</v>
      </c>
      <c r="F6" s="20" t="s">
        <v>112</v>
      </c>
      <c r="G6" s="20" t="s">
        <v>113</v>
      </c>
      <c r="H6" s="20" t="s">
        <v>114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115</v>
      </c>
    </row>
    <row r="7" spans="2:17" ht="20.100000000000001" customHeight="1" x14ac:dyDescent="0.15">
      <c r="B7" s="164" t="s">
        <v>158</v>
      </c>
      <c r="C7" s="165"/>
      <c r="D7" s="165"/>
      <c r="E7" s="73">
        <f>SUM(E8:E9)</f>
        <v>3712723000</v>
      </c>
      <c r="F7" s="73">
        <f>SUM(F8:F9)</f>
        <v>22862205519</v>
      </c>
      <c r="G7" s="73">
        <f>SUM(G8:G9)</f>
        <v>5422308388</v>
      </c>
      <c r="H7" s="73">
        <f>SUM(H8:H9)</f>
        <v>1217843565</v>
      </c>
      <c r="I7" s="73">
        <f>F7-G7-H7</f>
        <v>16222053566</v>
      </c>
      <c r="J7" s="73">
        <f>I7-K7</f>
        <v>16047829146</v>
      </c>
      <c r="K7" s="73">
        <f>SUM(K8:K9)</f>
        <v>174224420</v>
      </c>
      <c r="L7" s="74">
        <f t="shared" ref="L7:L33" si="0">IFERROR(G7/E7,0)*100</f>
        <v>146.0466721594905</v>
      </c>
      <c r="M7" s="75">
        <f t="shared" ref="M7:M33" si="1">IFERROR(G7/F7,0)*100</f>
        <v>23.717346007994305</v>
      </c>
    </row>
    <row r="8" spans="2:17" ht="20.100000000000001" customHeight="1" x14ac:dyDescent="0.15">
      <c r="B8" s="166"/>
      <c r="C8" s="76" t="s">
        <v>159</v>
      </c>
      <c r="D8" s="77"/>
      <c r="E8" s="78">
        <f t="shared" ref="E8:H9" si="2">E11+E32</f>
        <v>2982723000</v>
      </c>
      <c r="F8" s="78">
        <f t="shared" si="2"/>
        <v>6771405340</v>
      </c>
      <c r="G8" s="78">
        <f t="shared" si="2"/>
        <v>3908524210</v>
      </c>
      <c r="H8" s="78">
        <f t="shared" si="2"/>
        <v>0</v>
      </c>
      <c r="I8" s="78">
        <f t="shared" ref="I8:I36" si="3">F8-G8-H8</f>
        <v>2862881130</v>
      </c>
      <c r="J8" s="78">
        <f t="shared" ref="J8:J36" si="4">I8-K8</f>
        <v>2689260670</v>
      </c>
      <c r="K8" s="78">
        <f>K11+K32</f>
        <v>173620460</v>
      </c>
      <c r="L8" s="79">
        <f>IFERROR(G8/E8,0)*100</f>
        <v>131.03879274072719</v>
      </c>
      <c r="M8" s="80">
        <f>IFERROR(G8/F8,0)*100</f>
        <v>57.721019696038454</v>
      </c>
    </row>
    <row r="9" spans="2:17" ht="20.100000000000001" customHeight="1" thickBot="1" x14ac:dyDescent="0.2">
      <c r="B9" s="167"/>
      <c r="C9" s="81" t="s">
        <v>160</v>
      </c>
      <c r="D9" s="82"/>
      <c r="E9" s="83">
        <f t="shared" si="2"/>
        <v>730000000</v>
      </c>
      <c r="F9" s="83">
        <f t="shared" si="2"/>
        <v>16090800179</v>
      </c>
      <c r="G9" s="83">
        <f t="shared" si="2"/>
        <v>1513784178</v>
      </c>
      <c r="H9" s="83">
        <f t="shared" si="2"/>
        <v>1217843565</v>
      </c>
      <c r="I9" s="83">
        <f t="shared" si="3"/>
        <v>13359172436</v>
      </c>
      <c r="J9" s="83">
        <f t="shared" si="4"/>
        <v>13358568476</v>
      </c>
      <c r="K9" s="83">
        <f>K12+K33</f>
        <v>603960</v>
      </c>
      <c r="L9" s="84">
        <f>IFERROR(G9/E9,0)*100</f>
        <v>207.36769561643834</v>
      </c>
      <c r="M9" s="85">
        <f>IFERROR(G9/F9,0)*100</f>
        <v>9.407761958138229</v>
      </c>
    </row>
    <row r="10" spans="2:17" ht="20.100000000000001" customHeight="1" x14ac:dyDescent="0.15">
      <c r="B10" s="175" t="s">
        <v>161</v>
      </c>
      <c r="C10" s="176"/>
      <c r="D10" s="176"/>
      <c r="E10" s="86">
        <f>SUM(E11:E12)</f>
        <v>882723000</v>
      </c>
      <c r="F10" s="86">
        <f>SUM(F11:F12)</f>
        <v>15873670691</v>
      </c>
      <c r="G10" s="86">
        <f>SUM(G11:G12)</f>
        <v>2331528308</v>
      </c>
      <c r="H10" s="86">
        <f>SUM(H11:H12)</f>
        <v>1000625690</v>
      </c>
      <c r="I10" s="86">
        <f t="shared" si="3"/>
        <v>12541516693</v>
      </c>
      <c r="J10" s="86">
        <f t="shared" si="4"/>
        <v>12367292273</v>
      </c>
      <c r="K10" s="86">
        <f>SUM(K11:K12)</f>
        <v>174224420</v>
      </c>
      <c r="L10" s="86">
        <f t="shared" si="0"/>
        <v>264.12909916247793</v>
      </c>
      <c r="M10" s="87">
        <f t="shared" si="1"/>
        <v>14.688022407582904</v>
      </c>
    </row>
    <row r="11" spans="2:17" ht="20.100000000000001" customHeight="1" x14ac:dyDescent="0.15">
      <c r="B11" s="168"/>
      <c r="C11" s="88" t="s">
        <v>159</v>
      </c>
      <c r="D11" s="88"/>
      <c r="E11" s="89">
        <f t="shared" ref="E11:K12" si="5">E14+E17+E20+E23+E26+E29</f>
        <v>882723000</v>
      </c>
      <c r="F11" s="89">
        <f t="shared" si="5"/>
        <v>3489937490</v>
      </c>
      <c r="G11" s="89">
        <f t="shared" si="5"/>
        <v>1415889320</v>
      </c>
      <c r="H11" s="89">
        <f t="shared" si="5"/>
        <v>0</v>
      </c>
      <c r="I11" s="89">
        <f t="shared" si="5"/>
        <v>2074048170</v>
      </c>
      <c r="J11" s="89">
        <f t="shared" si="5"/>
        <v>1900427710</v>
      </c>
      <c r="K11" s="89">
        <f t="shared" si="5"/>
        <v>173620460</v>
      </c>
      <c r="L11" s="90">
        <f t="shared" si="0"/>
        <v>160.40018442931699</v>
      </c>
      <c r="M11" s="91">
        <f t="shared" si="1"/>
        <v>40.570621223361798</v>
      </c>
    </row>
    <row r="12" spans="2:17" ht="20.100000000000001" customHeight="1" x14ac:dyDescent="0.15">
      <c r="B12" s="169"/>
      <c r="C12" s="88" t="s">
        <v>160</v>
      </c>
      <c r="D12" s="88"/>
      <c r="E12" s="89">
        <f t="shared" si="5"/>
        <v>0</v>
      </c>
      <c r="F12" s="89">
        <f t="shared" si="5"/>
        <v>12383733201</v>
      </c>
      <c r="G12" s="89">
        <f t="shared" si="5"/>
        <v>915638988</v>
      </c>
      <c r="H12" s="89">
        <f t="shared" si="5"/>
        <v>1000625690</v>
      </c>
      <c r="I12" s="89">
        <f t="shared" si="5"/>
        <v>10467468523</v>
      </c>
      <c r="J12" s="89">
        <f t="shared" si="5"/>
        <v>10466864563</v>
      </c>
      <c r="K12" s="89">
        <f t="shared" si="5"/>
        <v>603960</v>
      </c>
      <c r="L12" s="90">
        <f t="shared" si="0"/>
        <v>0</v>
      </c>
      <c r="M12" s="91">
        <f t="shared" si="1"/>
        <v>7.3938849710203796</v>
      </c>
    </row>
    <row r="13" spans="2:17" ht="20.100000000000001" customHeight="1" x14ac:dyDescent="0.15">
      <c r="B13" s="92" t="s">
        <v>162</v>
      </c>
      <c r="C13" s="93"/>
      <c r="D13" s="93"/>
      <c r="E13" s="94">
        <f t="shared" ref="E13:K13" si="6">SUM(E14:E15)</f>
        <v>35723000</v>
      </c>
      <c r="F13" s="94">
        <f>SUM(F14:F15)</f>
        <v>874506759</v>
      </c>
      <c r="G13" s="94">
        <f>SUM(G14:G15)</f>
        <v>617814750</v>
      </c>
      <c r="H13" s="94">
        <f t="shared" si="6"/>
        <v>31503920</v>
      </c>
      <c r="I13" s="94">
        <f t="shared" si="6"/>
        <v>225188089</v>
      </c>
      <c r="J13" s="94">
        <f t="shared" si="6"/>
        <v>223980169</v>
      </c>
      <c r="K13" s="94">
        <f t="shared" si="6"/>
        <v>1207920</v>
      </c>
      <c r="L13" s="94">
        <f t="shared" si="0"/>
        <v>1729.4593119278898</v>
      </c>
      <c r="M13" s="95">
        <f t="shared" si="1"/>
        <v>70.647224122826941</v>
      </c>
      <c r="N13" s="135" t="s">
        <v>171</v>
      </c>
      <c r="O13" s="135" t="s">
        <v>172</v>
      </c>
      <c r="P13" s="135" t="s">
        <v>173</v>
      </c>
      <c r="Q13" s="135" t="s">
        <v>174</v>
      </c>
    </row>
    <row r="14" spans="2:17" ht="20.100000000000001" customHeight="1" x14ac:dyDescent="0.15">
      <c r="B14" s="96" t="s">
        <v>0</v>
      </c>
      <c r="C14" s="97" t="s">
        <v>159</v>
      </c>
      <c r="D14" s="97"/>
      <c r="E14" s="98">
        <v>35723000</v>
      </c>
      <c r="F14" s="98">
        <v>608849750</v>
      </c>
      <c r="G14" s="98">
        <v>575852120</v>
      </c>
      <c r="H14" s="98">
        <v>0</v>
      </c>
      <c r="I14" s="99">
        <f>F14-G14-H14</f>
        <v>32997630</v>
      </c>
      <c r="J14" s="99">
        <f t="shared" si="4"/>
        <v>32393670</v>
      </c>
      <c r="K14" s="99">
        <v>603960</v>
      </c>
      <c r="L14" s="99">
        <f>IFERROR(G14/E14,0)*100</f>
        <v>1611.9926098032081</v>
      </c>
      <c r="M14" s="100">
        <f>IFERROR(G14/F14,0)*100</f>
        <v>94.580332832525599</v>
      </c>
      <c r="N14" s="9"/>
      <c r="O14" s="9"/>
      <c r="P14" s="9"/>
      <c r="Q14" s="9"/>
    </row>
    <row r="15" spans="2:17" ht="20.100000000000001" customHeight="1" x14ac:dyDescent="0.15">
      <c r="B15" s="101"/>
      <c r="C15" s="97" t="s">
        <v>160</v>
      </c>
      <c r="D15" s="97"/>
      <c r="E15" s="98"/>
      <c r="F15" s="98">
        <v>265657009</v>
      </c>
      <c r="G15" s="98">
        <v>41962630</v>
      </c>
      <c r="H15" s="98">
        <v>31503920</v>
      </c>
      <c r="I15" s="99">
        <f>F15-G15-H15</f>
        <v>192190459</v>
      </c>
      <c r="J15" s="99">
        <f t="shared" si="4"/>
        <v>191586499</v>
      </c>
      <c r="K15" s="99">
        <v>603960</v>
      </c>
      <c r="L15" s="99">
        <f>IFERROR(G15/E15,0)*100</f>
        <v>0</v>
      </c>
      <c r="M15" s="100">
        <f>IFERROR(G15/F15,0)*100</f>
        <v>15.795792536382883</v>
      </c>
      <c r="N15" s="9"/>
      <c r="O15" s="136"/>
      <c r="P15" s="136"/>
      <c r="Q15" s="9"/>
    </row>
    <row r="16" spans="2:17" ht="20.100000000000001" customHeight="1" x14ac:dyDescent="0.15">
      <c r="B16" s="92" t="s">
        <v>163</v>
      </c>
      <c r="C16" s="93"/>
      <c r="D16" s="93"/>
      <c r="E16" s="94">
        <f t="shared" ref="E16:K16" si="7">SUM(E17:E18)</f>
        <v>275000000</v>
      </c>
      <c r="F16" s="94">
        <f t="shared" si="7"/>
        <v>7721223133</v>
      </c>
      <c r="G16" s="94">
        <f t="shared" si="7"/>
        <v>769083881</v>
      </c>
      <c r="H16" s="94">
        <f t="shared" si="7"/>
        <v>600065820</v>
      </c>
      <c r="I16" s="94">
        <f t="shared" si="7"/>
        <v>6352073432</v>
      </c>
      <c r="J16" s="94">
        <f t="shared" si="7"/>
        <v>6302707632</v>
      </c>
      <c r="K16" s="94">
        <f t="shared" si="7"/>
        <v>49365800</v>
      </c>
      <c r="L16" s="94">
        <f t="shared" si="0"/>
        <v>279.6668658181818</v>
      </c>
      <c r="M16" s="95">
        <f t="shared" si="1"/>
        <v>9.9606483034143398</v>
      </c>
      <c r="N16" s="137" t="s">
        <v>175</v>
      </c>
      <c r="O16" s="9"/>
      <c r="P16" s="9"/>
      <c r="Q16" s="9"/>
    </row>
    <row r="17" spans="2:17" ht="20.100000000000001" customHeight="1" x14ac:dyDescent="0.15">
      <c r="B17" s="96" t="s">
        <v>0</v>
      </c>
      <c r="C17" s="97" t="s">
        <v>159</v>
      </c>
      <c r="D17" s="97"/>
      <c r="E17" s="98">
        <v>275000000</v>
      </c>
      <c r="F17" s="98">
        <v>786744400</v>
      </c>
      <c r="G17" s="98">
        <v>247991010</v>
      </c>
      <c r="H17" s="98">
        <v>0</v>
      </c>
      <c r="I17" s="99">
        <f t="shared" si="3"/>
        <v>538753390</v>
      </c>
      <c r="J17" s="99">
        <f t="shared" si="4"/>
        <v>489387590</v>
      </c>
      <c r="K17" s="98">
        <v>49365800</v>
      </c>
      <c r="L17" s="99">
        <f t="shared" si="0"/>
        <v>90.178549090909087</v>
      </c>
      <c r="M17" s="100">
        <f t="shared" si="1"/>
        <v>31.521166213575846</v>
      </c>
      <c r="N17" s="9"/>
      <c r="O17" s="9"/>
      <c r="P17" s="9"/>
      <c r="Q17" s="9"/>
    </row>
    <row r="18" spans="2:17" ht="20.100000000000001" customHeight="1" x14ac:dyDescent="0.15">
      <c r="B18" s="101"/>
      <c r="C18" s="97" t="s">
        <v>160</v>
      </c>
      <c r="D18" s="97"/>
      <c r="E18" s="98"/>
      <c r="F18" s="98">
        <v>6934478733</v>
      </c>
      <c r="G18" s="98">
        <v>521092871</v>
      </c>
      <c r="H18" s="98">
        <v>600065820</v>
      </c>
      <c r="I18" s="99">
        <f t="shared" si="3"/>
        <v>5813320042</v>
      </c>
      <c r="J18" s="99">
        <f t="shared" si="4"/>
        <v>5813320042</v>
      </c>
      <c r="K18" s="98">
        <v>0</v>
      </c>
      <c r="L18" s="99">
        <f t="shared" si="0"/>
        <v>0</v>
      </c>
      <c r="M18" s="100">
        <f t="shared" si="1"/>
        <v>7.5145211495163728</v>
      </c>
      <c r="N18" s="9"/>
      <c r="O18" s="136"/>
      <c r="P18" s="136"/>
      <c r="Q18" s="9"/>
    </row>
    <row r="19" spans="2:17" ht="20.100000000000001" customHeight="1" x14ac:dyDescent="0.15">
      <c r="B19" s="92" t="s">
        <v>164</v>
      </c>
      <c r="C19" s="93"/>
      <c r="D19" s="93"/>
      <c r="E19" s="94">
        <f>SUM(E20:E21)</f>
        <v>250000000</v>
      </c>
      <c r="F19" s="94">
        <f t="shared" ref="F19:K19" si="8">SUM(F20:F21)</f>
        <v>3003697191</v>
      </c>
      <c r="G19" s="94">
        <f t="shared" si="8"/>
        <v>600893757</v>
      </c>
      <c r="H19" s="94">
        <f t="shared" si="8"/>
        <v>134834200</v>
      </c>
      <c r="I19" s="94">
        <f t="shared" si="8"/>
        <v>2267969234</v>
      </c>
      <c r="J19" s="94">
        <f t="shared" si="8"/>
        <v>2213049234</v>
      </c>
      <c r="K19" s="94">
        <f t="shared" si="8"/>
        <v>54920000</v>
      </c>
      <c r="L19" s="94">
        <f t="shared" si="0"/>
        <v>240.35750280000002</v>
      </c>
      <c r="M19" s="95">
        <f t="shared" si="1"/>
        <v>20.005137628402171</v>
      </c>
      <c r="N19" s="137" t="s">
        <v>176</v>
      </c>
      <c r="O19" s="9"/>
      <c r="P19" s="9"/>
      <c r="Q19" s="9"/>
    </row>
    <row r="20" spans="2:17" ht="20.100000000000001" customHeight="1" x14ac:dyDescent="0.15">
      <c r="B20" s="96" t="s">
        <v>0</v>
      </c>
      <c r="C20" s="97" t="s">
        <v>159</v>
      </c>
      <c r="D20" s="97"/>
      <c r="E20" s="98">
        <v>250000000</v>
      </c>
      <c r="F20" s="98">
        <v>809526170</v>
      </c>
      <c r="G20" s="98">
        <v>346125050</v>
      </c>
      <c r="H20" s="98">
        <v>0</v>
      </c>
      <c r="I20" s="99">
        <f t="shared" si="3"/>
        <v>463401120</v>
      </c>
      <c r="J20" s="99">
        <f t="shared" si="4"/>
        <v>408481120</v>
      </c>
      <c r="K20" s="98">
        <v>54920000</v>
      </c>
      <c r="L20" s="99">
        <f t="shared" si="0"/>
        <v>138.45001999999999</v>
      </c>
      <c r="M20" s="100">
        <f t="shared" si="1"/>
        <v>42.756499150608064</v>
      </c>
      <c r="N20" s="9"/>
      <c r="O20" s="9"/>
      <c r="P20" s="9"/>
      <c r="Q20" s="9"/>
    </row>
    <row r="21" spans="2:17" ht="20.100000000000001" customHeight="1" x14ac:dyDescent="0.15">
      <c r="B21" s="101"/>
      <c r="C21" s="97" t="s">
        <v>105</v>
      </c>
      <c r="D21" s="97"/>
      <c r="E21" s="98"/>
      <c r="F21" s="98">
        <v>2194171021</v>
      </c>
      <c r="G21" s="98">
        <v>254768707</v>
      </c>
      <c r="H21" s="98">
        <v>134834200</v>
      </c>
      <c r="I21" s="99">
        <f t="shared" si="3"/>
        <v>1804568114</v>
      </c>
      <c r="J21" s="99">
        <f t="shared" si="4"/>
        <v>1804568114</v>
      </c>
      <c r="K21" s="98">
        <v>0</v>
      </c>
      <c r="L21" s="99">
        <f t="shared" si="0"/>
        <v>0</v>
      </c>
      <c r="M21" s="100">
        <f t="shared" si="1"/>
        <v>11.611159957982146</v>
      </c>
      <c r="N21" s="9"/>
      <c r="O21" s="136"/>
      <c r="P21" s="136"/>
      <c r="Q21" s="9"/>
    </row>
    <row r="22" spans="2:17" ht="20.100000000000001" customHeight="1" x14ac:dyDescent="0.15">
      <c r="B22" s="92" t="s">
        <v>165</v>
      </c>
      <c r="C22" s="93"/>
      <c r="D22" s="93"/>
      <c r="E22" s="94">
        <f>SUM(E23:E24)</f>
        <v>0</v>
      </c>
      <c r="F22" s="94">
        <f t="shared" ref="F22:K22" si="9">SUM(F23:F24)</f>
        <v>286031315</v>
      </c>
      <c r="G22" s="94">
        <f t="shared" si="9"/>
        <v>23743680</v>
      </c>
      <c r="H22" s="94">
        <f t="shared" si="9"/>
        <v>17917700</v>
      </c>
      <c r="I22" s="94">
        <f t="shared" si="9"/>
        <v>244369935</v>
      </c>
      <c r="J22" s="94">
        <f t="shared" si="9"/>
        <v>244369935</v>
      </c>
      <c r="K22" s="94">
        <f t="shared" si="9"/>
        <v>0</v>
      </c>
      <c r="L22" s="94">
        <f t="shared" si="0"/>
        <v>0</v>
      </c>
      <c r="M22" s="95">
        <f t="shared" si="1"/>
        <v>8.3010771040926059</v>
      </c>
      <c r="N22" s="138" t="s">
        <v>177</v>
      </c>
      <c r="O22" s="9"/>
      <c r="P22" s="9"/>
      <c r="Q22" s="9"/>
    </row>
    <row r="23" spans="2:17" ht="20.100000000000001" customHeight="1" x14ac:dyDescent="0.15">
      <c r="B23" s="96" t="s">
        <v>0</v>
      </c>
      <c r="C23" s="97" t="s">
        <v>159</v>
      </c>
      <c r="D23" s="97"/>
      <c r="E23" s="98">
        <v>0</v>
      </c>
      <c r="F23" s="98">
        <v>0</v>
      </c>
      <c r="G23" s="98">
        <v>0</v>
      </c>
      <c r="H23" s="98">
        <v>0</v>
      </c>
      <c r="I23" s="99">
        <f t="shared" si="3"/>
        <v>0</v>
      </c>
      <c r="J23" s="99">
        <f t="shared" si="4"/>
        <v>0</v>
      </c>
      <c r="K23" s="99">
        <v>0</v>
      </c>
      <c r="L23" s="99">
        <f t="shared" si="0"/>
        <v>0</v>
      </c>
      <c r="M23" s="100">
        <f t="shared" si="1"/>
        <v>0</v>
      </c>
      <c r="N23" s="9"/>
      <c r="O23" s="9"/>
      <c r="P23" s="9"/>
      <c r="Q23" s="9"/>
    </row>
    <row r="24" spans="2:17" ht="20.100000000000001" customHeight="1" x14ac:dyDescent="0.15">
      <c r="B24" s="101"/>
      <c r="C24" s="97" t="s">
        <v>105</v>
      </c>
      <c r="D24" s="97"/>
      <c r="E24" s="98"/>
      <c r="F24" s="98">
        <v>286031315</v>
      </c>
      <c r="G24" s="98">
        <v>23743680</v>
      </c>
      <c r="H24" s="98">
        <v>17917700</v>
      </c>
      <c r="I24" s="99">
        <f t="shared" si="3"/>
        <v>244369935</v>
      </c>
      <c r="J24" s="99">
        <f t="shared" si="4"/>
        <v>244369935</v>
      </c>
      <c r="K24" s="98">
        <v>0</v>
      </c>
      <c r="L24" s="99">
        <f t="shared" si="0"/>
        <v>0</v>
      </c>
      <c r="M24" s="100">
        <f t="shared" si="1"/>
        <v>8.3010771040926059</v>
      </c>
      <c r="N24" s="9"/>
      <c r="O24" s="136"/>
      <c r="P24" s="136"/>
      <c r="Q24" s="9"/>
    </row>
    <row r="25" spans="2:17" ht="20.100000000000001" customHeight="1" x14ac:dyDescent="0.15">
      <c r="B25" s="92" t="s">
        <v>166</v>
      </c>
      <c r="C25" s="93"/>
      <c r="D25" s="93"/>
      <c r="E25" s="94">
        <f t="shared" ref="E25:K25" si="10">SUM(E26:E27)</f>
        <v>1000000</v>
      </c>
      <c r="F25" s="94"/>
      <c r="G25" s="94">
        <f t="shared" si="10"/>
        <v>10000</v>
      </c>
      <c r="H25" s="94">
        <f t="shared" si="10"/>
        <v>0</v>
      </c>
      <c r="I25" s="94">
        <f t="shared" si="10"/>
        <v>3264440363</v>
      </c>
      <c r="J25" s="94">
        <f t="shared" si="10"/>
        <v>3264440363</v>
      </c>
      <c r="K25" s="94">
        <f t="shared" si="10"/>
        <v>0</v>
      </c>
      <c r="L25" s="94">
        <f t="shared" si="0"/>
        <v>1</v>
      </c>
      <c r="M25" s="95">
        <f t="shared" si="1"/>
        <v>0</v>
      </c>
      <c r="N25" s="138" t="s">
        <v>178</v>
      </c>
      <c r="O25" s="9"/>
      <c r="P25" s="9"/>
      <c r="Q25" s="9"/>
    </row>
    <row r="26" spans="2:17" ht="20.100000000000001" customHeight="1" x14ac:dyDescent="0.15">
      <c r="B26" s="96" t="s">
        <v>0</v>
      </c>
      <c r="C26" s="97" t="s">
        <v>159</v>
      </c>
      <c r="D26" s="97"/>
      <c r="E26" s="98">
        <v>1000000</v>
      </c>
      <c r="F26" s="98">
        <v>879868500</v>
      </c>
      <c r="G26" s="98">
        <v>0</v>
      </c>
      <c r="H26" s="98">
        <v>0</v>
      </c>
      <c r="I26" s="99">
        <f t="shared" si="3"/>
        <v>879868500</v>
      </c>
      <c r="J26" s="99">
        <f t="shared" si="4"/>
        <v>879868500</v>
      </c>
      <c r="K26" s="99">
        <v>0</v>
      </c>
      <c r="L26" s="99">
        <f t="shared" si="0"/>
        <v>0</v>
      </c>
      <c r="M26" s="100">
        <f t="shared" si="1"/>
        <v>0</v>
      </c>
      <c r="N26" s="9"/>
      <c r="O26" s="9"/>
      <c r="P26" s="9"/>
      <c r="Q26" s="9"/>
    </row>
    <row r="27" spans="2:17" ht="20.100000000000001" customHeight="1" x14ac:dyDescent="0.15">
      <c r="B27" s="101"/>
      <c r="C27" s="97" t="s">
        <v>160</v>
      </c>
      <c r="D27" s="97"/>
      <c r="E27" s="98"/>
      <c r="F27" s="98">
        <v>2384581863</v>
      </c>
      <c r="G27" s="98">
        <v>10000</v>
      </c>
      <c r="H27" s="98">
        <v>0</v>
      </c>
      <c r="I27" s="99">
        <f t="shared" si="3"/>
        <v>2384571863</v>
      </c>
      <c r="J27" s="99">
        <f t="shared" si="4"/>
        <v>2384571863</v>
      </c>
      <c r="K27" s="98">
        <v>0</v>
      </c>
      <c r="L27" s="99">
        <f t="shared" si="0"/>
        <v>0</v>
      </c>
      <c r="M27" s="100">
        <f t="shared" si="1"/>
        <v>4.1936073385290186E-4</v>
      </c>
      <c r="N27" s="9"/>
      <c r="O27" s="136"/>
      <c r="P27" s="136"/>
      <c r="Q27" s="9"/>
    </row>
    <row r="28" spans="2:17" ht="20.100000000000001" customHeight="1" x14ac:dyDescent="0.15">
      <c r="B28" s="92" t="s">
        <v>167</v>
      </c>
      <c r="C28" s="93"/>
      <c r="D28" s="93"/>
      <c r="E28" s="94">
        <f t="shared" ref="E28:K28" si="11">SUM(E29:E30)</f>
        <v>321000000</v>
      </c>
      <c r="F28" s="94">
        <f t="shared" si="11"/>
        <v>723761930</v>
      </c>
      <c r="G28" s="94">
        <f t="shared" si="11"/>
        <v>319982240</v>
      </c>
      <c r="H28" s="94">
        <f t="shared" si="11"/>
        <v>216304050</v>
      </c>
      <c r="I28" s="94">
        <f t="shared" si="11"/>
        <v>187475640</v>
      </c>
      <c r="J28" s="94">
        <f t="shared" si="11"/>
        <v>118744940</v>
      </c>
      <c r="K28" s="94">
        <f t="shared" si="11"/>
        <v>68730700</v>
      </c>
      <c r="L28" s="94">
        <f t="shared" si="0"/>
        <v>99.682940809968841</v>
      </c>
      <c r="M28" s="95">
        <f t="shared" si="1"/>
        <v>44.210979707097884</v>
      </c>
      <c r="N28" s="137" t="s">
        <v>179</v>
      </c>
      <c r="O28" s="9"/>
      <c r="P28" s="9"/>
      <c r="Q28" s="9"/>
    </row>
    <row r="29" spans="2:17" ht="20.100000000000001" customHeight="1" x14ac:dyDescent="0.15">
      <c r="B29" s="96" t="s">
        <v>0</v>
      </c>
      <c r="C29" s="97" t="s">
        <v>104</v>
      </c>
      <c r="D29" s="97"/>
      <c r="E29" s="98">
        <v>321000000</v>
      </c>
      <c r="F29" s="98">
        <v>404948670</v>
      </c>
      <c r="G29" s="98">
        <v>245921140</v>
      </c>
      <c r="H29" s="98">
        <v>0</v>
      </c>
      <c r="I29" s="99">
        <f t="shared" si="3"/>
        <v>159027530</v>
      </c>
      <c r="J29" s="99">
        <f t="shared" si="4"/>
        <v>90296830</v>
      </c>
      <c r="K29" s="98">
        <v>68730700</v>
      </c>
      <c r="L29" s="99">
        <f t="shared" si="0"/>
        <v>76.610947040498445</v>
      </c>
      <c r="M29" s="100">
        <f t="shared" si="1"/>
        <v>60.72896596993391</v>
      </c>
      <c r="N29" s="9"/>
      <c r="O29" s="9"/>
      <c r="P29" s="9"/>
      <c r="Q29" s="9"/>
    </row>
    <row r="30" spans="2:17" ht="20.100000000000001" customHeight="1" thickBot="1" x14ac:dyDescent="0.2">
      <c r="B30" s="101"/>
      <c r="C30" s="97" t="s">
        <v>160</v>
      </c>
      <c r="D30" s="97"/>
      <c r="E30" s="98"/>
      <c r="F30" s="98">
        <v>318813260</v>
      </c>
      <c r="G30" s="98">
        <v>74061100</v>
      </c>
      <c r="H30" s="98">
        <v>216304050</v>
      </c>
      <c r="I30" s="99">
        <f t="shared" si="3"/>
        <v>28448110</v>
      </c>
      <c r="J30" s="99">
        <f t="shared" si="4"/>
        <v>28448110</v>
      </c>
      <c r="K30" s="98"/>
      <c r="L30" s="99">
        <f t="shared" si="0"/>
        <v>0</v>
      </c>
      <c r="M30" s="100">
        <f t="shared" si="1"/>
        <v>23.230244563855344</v>
      </c>
      <c r="N30" s="9"/>
      <c r="O30" s="136"/>
      <c r="P30" s="136"/>
      <c r="Q30" s="9"/>
    </row>
    <row r="31" spans="2:17" ht="20.100000000000001" customHeight="1" x14ac:dyDescent="0.15">
      <c r="B31" s="170" t="s">
        <v>168</v>
      </c>
      <c r="C31" s="171"/>
      <c r="D31" s="171"/>
      <c r="E31" s="102">
        <f>SUM(E32:E33)</f>
        <v>2830000000</v>
      </c>
      <c r="F31" s="102">
        <f>SUM(F32:F33)</f>
        <v>6988534828</v>
      </c>
      <c r="G31" s="102">
        <f>SUM(G32:G33)</f>
        <v>3090780080</v>
      </c>
      <c r="H31" s="102">
        <f>SUM(H32:H33)</f>
        <v>217217875</v>
      </c>
      <c r="I31" s="102">
        <f t="shared" si="3"/>
        <v>3680536873</v>
      </c>
      <c r="J31" s="102">
        <f t="shared" si="4"/>
        <v>3680536873</v>
      </c>
      <c r="K31" s="102">
        <f>SUM(K32:K33)</f>
        <v>0</v>
      </c>
      <c r="L31" s="102">
        <f t="shared" si="0"/>
        <v>109.21484381625442</v>
      </c>
      <c r="M31" s="103">
        <f t="shared" si="1"/>
        <v>44.226438818285594</v>
      </c>
      <c r="N31" s="9"/>
      <c r="O31" s="9"/>
      <c r="P31" s="9"/>
      <c r="Q31" s="9"/>
    </row>
    <row r="32" spans="2:17" ht="20.100000000000001" customHeight="1" x14ac:dyDescent="0.15">
      <c r="B32" s="168"/>
      <c r="C32" s="88" t="s">
        <v>159</v>
      </c>
      <c r="D32" s="88"/>
      <c r="E32" s="89">
        <f>E35</f>
        <v>2100000000</v>
      </c>
      <c r="F32" s="89">
        <f t="shared" ref="F32:K33" si="12">F35</f>
        <v>3281467850</v>
      </c>
      <c r="G32" s="89">
        <f t="shared" si="12"/>
        <v>2492634890</v>
      </c>
      <c r="H32" s="89">
        <f t="shared" si="12"/>
        <v>0</v>
      </c>
      <c r="I32" s="89">
        <f t="shared" si="12"/>
        <v>788832960</v>
      </c>
      <c r="J32" s="89">
        <f t="shared" si="12"/>
        <v>788832960</v>
      </c>
      <c r="K32" s="89">
        <f t="shared" si="12"/>
        <v>0</v>
      </c>
      <c r="L32" s="90">
        <f t="shared" si="0"/>
        <v>118.69689952380953</v>
      </c>
      <c r="M32" s="91">
        <f t="shared" si="1"/>
        <v>75.96097246541666</v>
      </c>
    </row>
    <row r="33" spans="2:13" ht="20.100000000000001" customHeight="1" thickBot="1" x14ac:dyDescent="0.2">
      <c r="B33" s="172"/>
      <c r="C33" s="104" t="s">
        <v>160</v>
      </c>
      <c r="D33" s="104"/>
      <c r="E33" s="105">
        <f>E36</f>
        <v>730000000</v>
      </c>
      <c r="F33" s="105">
        <f t="shared" si="12"/>
        <v>3707066978</v>
      </c>
      <c r="G33" s="105">
        <f t="shared" si="12"/>
        <v>598145190</v>
      </c>
      <c r="H33" s="105">
        <f t="shared" si="12"/>
        <v>217217875</v>
      </c>
      <c r="I33" s="105">
        <f t="shared" si="12"/>
        <v>2891703913</v>
      </c>
      <c r="J33" s="105">
        <f t="shared" si="12"/>
        <v>2891703913</v>
      </c>
      <c r="K33" s="105">
        <f t="shared" si="12"/>
        <v>0</v>
      </c>
      <c r="L33" s="106">
        <f t="shared" si="0"/>
        <v>81.937697260273964</v>
      </c>
      <c r="M33" s="107">
        <f t="shared" si="1"/>
        <v>16.135267950370441</v>
      </c>
    </row>
    <row r="34" spans="2:13" ht="20.100000000000001" customHeight="1" x14ac:dyDescent="0.15">
      <c r="B34" s="92" t="s">
        <v>169</v>
      </c>
      <c r="C34" s="93"/>
      <c r="D34" s="93"/>
      <c r="E34" s="94">
        <f>SUM(E35:E36)</f>
        <v>2830000000</v>
      </c>
      <c r="F34" s="94">
        <f t="shared" ref="F34:K34" si="13">SUM(F35:F36)</f>
        <v>6988534828</v>
      </c>
      <c r="G34" s="94">
        <f t="shared" si="13"/>
        <v>3090780080</v>
      </c>
      <c r="H34" s="94">
        <f t="shared" si="13"/>
        <v>217217875</v>
      </c>
      <c r="I34" s="94">
        <f t="shared" si="13"/>
        <v>3680536873</v>
      </c>
      <c r="J34" s="94">
        <f t="shared" si="13"/>
        <v>3680536873</v>
      </c>
      <c r="K34" s="94">
        <f t="shared" si="13"/>
        <v>0</v>
      </c>
      <c r="L34" s="94">
        <f>IFERROR(G34/E34,0)*100</f>
        <v>109.21484381625442</v>
      </c>
      <c r="M34" s="95">
        <f>IFERROR(G34/F34,0)*100</f>
        <v>44.226438818285594</v>
      </c>
    </row>
    <row r="35" spans="2:13" ht="20.100000000000001" customHeight="1" x14ac:dyDescent="0.15">
      <c r="B35" s="173" t="s">
        <v>0</v>
      </c>
      <c r="C35" s="108" t="s">
        <v>159</v>
      </c>
      <c r="D35" s="108"/>
      <c r="E35" s="124">
        <v>2100000000</v>
      </c>
      <c r="F35" s="124">
        <v>3281467850</v>
      </c>
      <c r="G35" s="124">
        <v>2492634890</v>
      </c>
      <c r="H35" s="124">
        <v>0</v>
      </c>
      <c r="I35" s="109">
        <f t="shared" si="3"/>
        <v>788832960</v>
      </c>
      <c r="J35" s="109">
        <f t="shared" si="4"/>
        <v>788832960</v>
      </c>
      <c r="K35" s="109"/>
      <c r="L35" s="109">
        <f>IFERROR(G35/E35,0)*100</f>
        <v>118.69689952380953</v>
      </c>
      <c r="M35" s="110">
        <f>IFERROR(G35/F35,0)*100</f>
        <v>75.96097246541666</v>
      </c>
    </row>
    <row r="36" spans="2:13" ht="20.100000000000001" customHeight="1" thickBot="1" x14ac:dyDescent="0.2">
      <c r="B36" s="174"/>
      <c r="C36" s="111" t="s">
        <v>160</v>
      </c>
      <c r="D36" s="111"/>
      <c r="E36" s="125">
        <v>730000000</v>
      </c>
      <c r="F36" s="125">
        <v>3707066978</v>
      </c>
      <c r="G36" s="125">
        <v>598145190</v>
      </c>
      <c r="H36" s="125">
        <v>217217875</v>
      </c>
      <c r="I36" s="112">
        <f t="shared" si="3"/>
        <v>2891703913</v>
      </c>
      <c r="J36" s="112">
        <f t="shared" si="4"/>
        <v>2891703913</v>
      </c>
      <c r="K36" s="112"/>
      <c r="L36" s="112">
        <f>IFERROR(G36/E36,0)*100</f>
        <v>81.937697260273964</v>
      </c>
      <c r="M36" s="113">
        <f>IFERROR(G36/F36,0)*100</f>
        <v>16.135267950370441</v>
      </c>
    </row>
  </sheetData>
  <sheetProtection selectLockedCells="1"/>
  <mergeCells count="12">
    <mergeCell ref="B8:B9"/>
    <mergeCell ref="B11:B12"/>
    <mergeCell ref="B31:D31"/>
    <mergeCell ref="B32:B33"/>
    <mergeCell ref="B35:B36"/>
    <mergeCell ref="B10:D10"/>
    <mergeCell ref="B2:M2"/>
    <mergeCell ref="L3:M3"/>
    <mergeCell ref="B4:D4"/>
    <mergeCell ref="L4:M4"/>
    <mergeCell ref="L5:M5"/>
    <mergeCell ref="B7:D7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M92"/>
  <sheetViews>
    <sheetView showGridLines="0" zoomScaleNormal="100" workbookViewId="0">
      <pane ySplit="7" topLeftCell="A8" activePane="bottomLeft" state="frozen"/>
      <selection pane="bottomLeft" activeCell="B2" sqref="B2:M2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131" customWidth="1"/>
    <col min="14" max="16384" width="8.88671875" style="3"/>
  </cols>
  <sheetData>
    <row r="1" spans="2:13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126"/>
      <c r="M1" s="126"/>
    </row>
    <row r="2" spans="2:13" ht="30" customHeight="1" x14ac:dyDescent="0.15">
      <c r="B2" s="139" t="str">
        <f>B4&amp;L3&amp;"  특별회계 세외수입 징수현황"</f>
        <v>2023년 12월  미추홀구  특별회계 세외수입 징수현황</v>
      </c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</row>
    <row r="3" spans="2:13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77" t="str">
        <f>'군구세외 일반회계'!L3:M3</f>
        <v>미추홀구</v>
      </c>
      <c r="M3" s="178"/>
    </row>
    <row r="4" spans="2:13" s="4" customFormat="1" ht="18.75" customHeight="1" thickBot="1" x14ac:dyDescent="0.2">
      <c r="B4" s="163" t="str">
        <f>'군구세외 일반회계'!B4:D4</f>
        <v xml:space="preserve">2023년 12월  </v>
      </c>
      <c r="C4" s="163"/>
      <c r="D4" s="163"/>
      <c r="E4" s="1"/>
      <c r="F4" s="1"/>
      <c r="G4" s="1"/>
      <c r="H4" s="1"/>
      <c r="I4" s="1"/>
      <c r="J4" s="1"/>
      <c r="K4" s="1"/>
      <c r="L4" s="158" t="s">
        <v>13</v>
      </c>
      <c r="M4" s="158"/>
    </row>
    <row r="5" spans="2:13" s="5" customFormat="1" ht="20.100000000000001" customHeight="1" x14ac:dyDescent="0.15">
      <c r="B5" s="11"/>
      <c r="C5" s="12"/>
      <c r="D5" s="13" t="s">
        <v>4</v>
      </c>
      <c r="E5" s="15" t="s">
        <v>3</v>
      </c>
      <c r="F5" s="15" t="s">
        <v>1</v>
      </c>
      <c r="G5" s="15" t="s">
        <v>2</v>
      </c>
      <c r="H5" s="15" t="s">
        <v>106</v>
      </c>
      <c r="I5" s="144" t="s">
        <v>14</v>
      </c>
      <c r="J5" s="182"/>
      <c r="K5" s="183"/>
      <c r="L5" s="159" t="s">
        <v>9</v>
      </c>
      <c r="M5" s="160"/>
    </row>
    <row r="6" spans="2:13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127" t="s">
        <v>10</v>
      </c>
      <c r="M6" s="128" t="s">
        <v>11</v>
      </c>
    </row>
    <row r="7" spans="2:13" s="9" customFormat="1" ht="20.100000000000001" customHeight="1" thickBot="1" x14ac:dyDescent="0.2">
      <c r="B7" s="179" t="s">
        <v>18</v>
      </c>
      <c r="C7" s="180"/>
      <c r="D7" s="181"/>
      <c r="E7" s="26">
        <v>0</v>
      </c>
      <c r="F7" s="26">
        <v>5048898370</v>
      </c>
      <c r="G7" s="26">
        <v>4910434470</v>
      </c>
      <c r="H7" s="26">
        <v>0</v>
      </c>
      <c r="I7" s="26">
        <v>138463900</v>
      </c>
      <c r="J7" s="26">
        <v>138463900</v>
      </c>
      <c r="K7" s="26">
        <v>0</v>
      </c>
      <c r="L7" s="27">
        <v>0</v>
      </c>
      <c r="M7" s="28">
        <v>97.257542341855455</v>
      </c>
    </row>
    <row r="8" spans="2:13" s="9" customFormat="1" ht="20.100000000000001" customHeight="1" x14ac:dyDescent="0.15">
      <c r="B8" s="184" t="s">
        <v>19</v>
      </c>
      <c r="C8" s="185"/>
      <c r="D8" s="186"/>
      <c r="E8" s="29">
        <v>0</v>
      </c>
      <c r="F8" s="29">
        <v>412949050</v>
      </c>
      <c r="G8" s="29">
        <v>412560450</v>
      </c>
      <c r="H8" s="29">
        <v>0</v>
      </c>
      <c r="I8" s="29">
        <v>388600</v>
      </c>
      <c r="J8" s="29">
        <v>388600</v>
      </c>
      <c r="K8" s="29">
        <v>0</v>
      </c>
      <c r="L8" s="129">
        <v>0</v>
      </c>
      <c r="M8" s="130">
        <v>99.905896381163728</v>
      </c>
    </row>
    <row r="9" spans="2:13" s="9" customFormat="1" ht="20.100000000000001" customHeight="1" x14ac:dyDescent="0.15">
      <c r="B9" s="31" t="s">
        <v>20</v>
      </c>
      <c r="C9" s="32"/>
      <c r="D9" s="32"/>
      <c r="E9" s="33">
        <v>0</v>
      </c>
      <c r="F9" s="33">
        <v>0</v>
      </c>
      <c r="G9" s="33">
        <v>0</v>
      </c>
      <c r="H9" s="33">
        <v>0</v>
      </c>
      <c r="I9" s="33">
        <v>0</v>
      </c>
      <c r="J9" s="33">
        <v>0</v>
      </c>
      <c r="K9" s="33">
        <v>0</v>
      </c>
      <c r="L9" s="39">
        <v>0</v>
      </c>
      <c r="M9" s="40">
        <v>0</v>
      </c>
    </row>
    <row r="10" spans="2:13" s="9" customFormat="1" ht="20.100000000000001" customHeight="1" x14ac:dyDescent="0.15">
      <c r="B10" s="60"/>
      <c r="C10" s="35" t="s">
        <v>21</v>
      </c>
      <c r="D10" s="35"/>
      <c r="E10" s="36"/>
      <c r="F10" s="36"/>
      <c r="G10" s="36"/>
      <c r="H10" s="36"/>
      <c r="I10" s="37">
        <v>0</v>
      </c>
      <c r="J10" s="37">
        <v>0</v>
      </c>
      <c r="K10" s="37"/>
      <c r="L10" s="41">
        <v>0</v>
      </c>
      <c r="M10" s="42">
        <v>0</v>
      </c>
    </row>
    <row r="11" spans="2:13" s="9" customFormat="1" ht="20.100000000000001" customHeight="1" x14ac:dyDescent="0.15">
      <c r="B11" s="62"/>
      <c r="C11" s="35" t="s">
        <v>22</v>
      </c>
      <c r="D11" s="35"/>
      <c r="E11" s="36"/>
      <c r="F11" s="36"/>
      <c r="G11" s="36"/>
      <c r="H11" s="36"/>
      <c r="I11" s="37">
        <v>0</v>
      </c>
      <c r="J11" s="37">
        <v>0</v>
      </c>
      <c r="K11" s="37"/>
      <c r="L11" s="41">
        <v>0</v>
      </c>
      <c r="M11" s="42">
        <v>0</v>
      </c>
    </row>
    <row r="12" spans="2:13" s="9" customFormat="1" ht="20.100000000000001" customHeight="1" x14ac:dyDescent="0.15">
      <c r="B12" s="31" t="s">
        <v>23</v>
      </c>
      <c r="C12" s="32"/>
      <c r="D12" s="32"/>
      <c r="E12" s="33">
        <v>0</v>
      </c>
      <c r="F12" s="33">
        <v>264436600</v>
      </c>
      <c r="G12" s="33">
        <v>264048000</v>
      </c>
      <c r="H12" s="33">
        <v>0</v>
      </c>
      <c r="I12" s="33">
        <v>388600</v>
      </c>
      <c r="J12" s="33">
        <v>388600</v>
      </c>
      <c r="K12" s="33">
        <v>0</v>
      </c>
      <c r="L12" s="39">
        <v>0</v>
      </c>
      <c r="M12" s="40">
        <v>99.853046060946184</v>
      </c>
    </row>
    <row r="13" spans="2:13" s="9" customFormat="1" ht="20.100000000000001" customHeight="1" x14ac:dyDescent="0.15">
      <c r="B13" s="60" t="s">
        <v>0</v>
      </c>
      <c r="C13" s="35" t="s">
        <v>24</v>
      </c>
      <c r="D13" s="35"/>
      <c r="E13" s="36"/>
      <c r="F13" s="36"/>
      <c r="G13" s="36"/>
      <c r="H13" s="36"/>
      <c r="I13" s="37">
        <v>0</v>
      </c>
      <c r="J13" s="37">
        <v>0</v>
      </c>
      <c r="K13" s="37"/>
      <c r="L13" s="41">
        <v>0</v>
      </c>
      <c r="M13" s="42">
        <v>0</v>
      </c>
    </row>
    <row r="14" spans="2:13" s="9" customFormat="1" ht="20.100000000000001" customHeight="1" x14ac:dyDescent="0.15">
      <c r="B14" s="61"/>
      <c r="C14" s="35" t="s">
        <v>25</v>
      </c>
      <c r="D14" s="35"/>
      <c r="E14" s="36"/>
      <c r="F14" s="36"/>
      <c r="G14" s="36"/>
      <c r="H14" s="36"/>
      <c r="I14" s="37">
        <v>0</v>
      </c>
      <c r="J14" s="37">
        <v>0</v>
      </c>
      <c r="K14" s="37"/>
      <c r="L14" s="41">
        <v>0</v>
      </c>
      <c r="M14" s="42">
        <v>0</v>
      </c>
    </row>
    <row r="15" spans="2:13" s="9" customFormat="1" ht="20.100000000000001" customHeight="1" x14ac:dyDescent="0.15">
      <c r="B15" s="61"/>
      <c r="C15" s="35" t="s">
        <v>26</v>
      </c>
      <c r="D15" s="35"/>
      <c r="E15" s="36"/>
      <c r="F15" s="36"/>
      <c r="G15" s="36"/>
      <c r="H15" s="36"/>
      <c r="I15" s="37">
        <v>0</v>
      </c>
      <c r="J15" s="37">
        <v>0</v>
      </c>
      <c r="K15" s="37"/>
      <c r="L15" s="41">
        <v>0</v>
      </c>
      <c r="M15" s="42">
        <v>0</v>
      </c>
    </row>
    <row r="16" spans="2:13" s="9" customFormat="1" ht="20.100000000000001" customHeight="1" x14ac:dyDescent="0.15">
      <c r="B16" s="61"/>
      <c r="C16" s="35" t="s">
        <v>27</v>
      </c>
      <c r="D16" s="35"/>
      <c r="E16" s="36"/>
      <c r="F16" s="36"/>
      <c r="G16" s="36"/>
      <c r="H16" s="36"/>
      <c r="I16" s="37">
        <v>0</v>
      </c>
      <c r="J16" s="37">
        <v>0</v>
      </c>
      <c r="K16" s="37"/>
      <c r="L16" s="41">
        <v>0</v>
      </c>
      <c r="M16" s="42">
        <v>0</v>
      </c>
    </row>
    <row r="17" spans="2:13" s="9" customFormat="1" ht="20.100000000000001" customHeight="1" x14ac:dyDescent="0.15">
      <c r="B17" s="61"/>
      <c r="C17" s="35" t="s">
        <v>28</v>
      </c>
      <c r="D17" s="35"/>
      <c r="E17" s="36"/>
      <c r="F17" s="36"/>
      <c r="G17" s="36"/>
      <c r="H17" s="36"/>
      <c r="I17" s="37">
        <v>0</v>
      </c>
      <c r="J17" s="37">
        <v>0</v>
      </c>
      <c r="K17" s="37"/>
      <c r="L17" s="41">
        <v>0</v>
      </c>
      <c r="M17" s="42">
        <v>0</v>
      </c>
    </row>
    <row r="18" spans="2:13" s="9" customFormat="1" ht="20.100000000000001" customHeight="1" x14ac:dyDescent="0.15">
      <c r="B18" s="61"/>
      <c r="C18" s="35" t="s">
        <v>29</v>
      </c>
      <c r="D18" s="35"/>
      <c r="E18" s="36"/>
      <c r="F18" s="36"/>
      <c r="G18" s="36"/>
      <c r="H18" s="36"/>
      <c r="I18" s="37">
        <v>0</v>
      </c>
      <c r="J18" s="37">
        <v>0</v>
      </c>
      <c r="K18" s="37"/>
      <c r="L18" s="41">
        <v>0</v>
      </c>
      <c r="M18" s="42">
        <v>0</v>
      </c>
    </row>
    <row r="19" spans="2:13" s="9" customFormat="1" ht="20.100000000000001" customHeight="1" x14ac:dyDescent="0.15">
      <c r="B19" s="61"/>
      <c r="C19" s="35" t="s">
        <v>30</v>
      </c>
      <c r="D19" s="35"/>
      <c r="E19" s="36"/>
      <c r="F19" s="36"/>
      <c r="G19" s="36"/>
      <c r="H19" s="36"/>
      <c r="I19" s="37">
        <v>0</v>
      </c>
      <c r="J19" s="37">
        <v>0</v>
      </c>
      <c r="K19" s="37"/>
      <c r="L19" s="41">
        <v>0</v>
      </c>
      <c r="M19" s="42">
        <v>0</v>
      </c>
    </row>
    <row r="20" spans="2:13" s="9" customFormat="1" ht="20.100000000000001" customHeight="1" x14ac:dyDescent="0.15">
      <c r="B20" s="61"/>
      <c r="C20" s="35" t="s">
        <v>31</v>
      </c>
      <c r="D20" s="35"/>
      <c r="E20" s="36">
        <v>0</v>
      </c>
      <c r="F20" s="98">
        <v>264436600</v>
      </c>
      <c r="G20" s="98">
        <v>264048000</v>
      </c>
      <c r="H20" s="36">
        <v>0</v>
      </c>
      <c r="I20" s="37">
        <v>388600</v>
      </c>
      <c r="J20" s="37">
        <v>388600</v>
      </c>
      <c r="K20" s="37"/>
      <c r="L20" s="41">
        <v>0</v>
      </c>
      <c r="M20" s="42">
        <v>99.853046060946184</v>
      </c>
    </row>
    <row r="21" spans="2:13" s="9" customFormat="1" ht="20.100000000000001" customHeight="1" x14ac:dyDescent="0.15">
      <c r="B21" s="62"/>
      <c r="C21" s="35" t="s">
        <v>32</v>
      </c>
      <c r="D21" s="35"/>
      <c r="E21" s="36"/>
      <c r="F21" s="98"/>
      <c r="G21" s="36"/>
      <c r="H21" s="36"/>
      <c r="I21" s="37">
        <v>0</v>
      </c>
      <c r="J21" s="37">
        <v>0</v>
      </c>
      <c r="K21" s="37"/>
      <c r="L21" s="41">
        <v>0</v>
      </c>
      <c r="M21" s="42">
        <v>0</v>
      </c>
    </row>
    <row r="22" spans="2:13" s="9" customFormat="1" ht="20.100000000000001" customHeight="1" x14ac:dyDescent="0.15">
      <c r="B22" s="31" t="s">
        <v>33</v>
      </c>
      <c r="C22" s="32"/>
      <c r="D22" s="32"/>
      <c r="E22" s="33">
        <v>0</v>
      </c>
      <c r="F22" s="33">
        <v>0</v>
      </c>
      <c r="G22" s="33">
        <v>0</v>
      </c>
      <c r="H22" s="33">
        <v>0</v>
      </c>
      <c r="I22" s="33">
        <v>0</v>
      </c>
      <c r="J22" s="33">
        <v>0</v>
      </c>
      <c r="K22" s="33">
        <v>0</v>
      </c>
      <c r="L22" s="39">
        <v>0</v>
      </c>
      <c r="M22" s="40">
        <v>0</v>
      </c>
    </row>
    <row r="23" spans="2:13" s="9" customFormat="1" ht="20.100000000000001" customHeight="1" x14ac:dyDescent="0.15">
      <c r="B23" s="154"/>
      <c r="C23" s="35" t="s">
        <v>34</v>
      </c>
      <c r="D23" s="35"/>
      <c r="E23" s="36"/>
      <c r="F23" s="36"/>
      <c r="G23" s="36"/>
      <c r="H23" s="36"/>
      <c r="I23" s="37">
        <v>0</v>
      </c>
      <c r="J23" s="37">
        <v>0</v>
      </c>
      <c r="K23" s="37"/>
      <c r="L23" s="41">
        <v>0</v>
      </c>
      <c r="M23" s="42">
        <v>0</v>
      </c>
    </row>
    <row r="24" spans="2:13" s="9" customFormat="1" ht="20.100000000000001" customHeight="1" x14ac:dyDescent="0.15">
      <c r="B24" s="156"/>
      <c r="C24" s="35" t="s">
        <v>35</v>
      </c>
      <c r="D24" s="35"/>
      <c r="E24" s="36"/>
      <c r="F24" s="36"/>
      <c r="G24" s="36"/>
      <c r="H24" s="36"/>
      <c r="I24" s="37">
        <v>0</v>
      </c>
      <c r="J24" s="37">
        <v>0</v>
      </c>
      <c r="K24" s="37"/>
      <c r="L24" s="41">
        <v>0</v>
      </c>
      <c r="M24" s="42">
        <v>0</v>
      </c>
    </row>
    <row r="25" spans="2:13" s="9" customFormat="1" ht="20.100000000000001" customHeight="1" x14ac:dyDescent="0.15">
      <c r="B25" s="156"/>
      <c r="C25" s="35" t="s">
        <v>36</v>
      </c>
      <c r="D25" s="35"/>
      <c r="E25" s="36"/>
      <c r="F25" s="36"/>
      <c r="G25" s="36"/>
      <c r="H25" s="36"/>
      <c r="I25" s="37">
        <v>0</v>
      </c>
      <c r="J25" s="37">
        <v>0</v>
      </c>
      <c r="K25" s="37"/>
      <c r="L25" s="41">
        <v>0</v>
      </c>
      <c r="M25" s="42">
        <v>0</v>
      </c>
    </row>
    <row r="26" spans="2:13" s="9" customFormat="1" ht="20.100000000000001" customHeight="1" x14ac:dyDescent="0.15">
      <c r="B26" s="156"/>
      <c r="C26" s="35" t="s">
        <v>37</v>
      </c>
      <c r="D26" s="35"/>
      <c r="E26" s="36"/>
      <c r="F26" s="36"/>
      <c r="G26" s="36"/>
      <c r="H26" s="36"/>
      <c r="I26" s="37">
        <v>0</v>
      </c>
      <c r="J26" s="37">
        <v>0</v>
      </c>
      <c r="K26" s="37"/>
      <c r="L26" s="41"/>
      <c r="M26" s="42"/>
    </row>
    <row r="27" spans="2:13" s="9" customFormat="1" ht="20.100000000000001" customHeight="1" x14ac:dyDescent="0.15">
      <c r="B27" s="155"/>
      <c r="C27" s="35" t="s">
        <v>38</v>
      </c>
      <c r="D27" s="35"/>
      <c r="E27" s="36"/>
      <c r="F27" s="36"/>
      <c r="G27" s="36"/>
      <c r="H27" s="36"/>
      <c r="I27" s="37">
        <v>0</v>
      </c>
      <c r="J27" s="37">
        <v>0</v>
      </c>
      <c r="K27" s="37"/>
      <c r="L27" s="41">
        <v>0</v>
      </c>
      <c r="M27" s="42">
        <v>0</v>
      </c>
    </row>
    <row r="28" spans="2:13" s="9" customFormat="1" ht="20.100000000000001" customHeight="1" x14ac:dyDescent="0.15">
      <c r="B28" s="31" t="s">
        <v>39</v>
      </c>
      <c r="C28" s="32"/>
      <c r="D28" s="32"/>
      <c r="E28" s="33">
        <v>0</v>
      </c>
      <c r="F28" s="33">
        <v>148512450</v>
      </c>
      <c r="G28" s="33">
        <v>148512450</v>
      </c>
      <c r="H28" s="33">
        <v>0</v>
      </c>
      <c r="I28" s="33">
        <v>0</v>
      </c>
      <c r="J28" s="33">
        <v>0</v>
      </c>
      <c r="K28" s="33">
        <v>0</v>
      </c>
      <c r="L28" s="39">
        <v>0</v>
      </c>
      <c r="M28" s="40">
        <v>100</v>
      </c>
    </row>
    <row r="29" spans="2:13" s="9" customFormat="1" ht="20.100000000000001" customHeight="1" x14ac:dyDescent="0.15">
      <c r="B29" s="154"/>
      <c r="C29" s="35" t="s">
        <v>40</v>
      </c>
      <c r="D29" s="35"/>
      <c r="E29" s="36"/>
      <c r="F29" s="36"/>
      <c r="G29" s="36"/>
      <c r="H29" s="36"/>
      <c r="I29" s="37">
        <v>0</v>
      </c>
      <c r="J29" s="37">
        <v>0</v>
      </c>
      <c r="K29" s="37"/>
      <c r="L29" s="41">
        <v>0</v>
      </c>
      <c r="M29" s="42">
        <v>0</v>
      </c>
    </row>
    <row r="30" spans="2:13" s="9" customFormat="1" ht="20.100000000000001" customHeight="1" x14ac:dyDescent="0.15">
      <c r="B30" s="156"/>
      <c r="C30" s="35" t="s">
        <v>41</v>
      </c>
      <c r="D30" s="35"/>
      <c r="E30" s="36"/>
      <c r="F30" s="36"/>
      <c r="G30" s="36"/>
      <c r="H30" s="36"/>
      <c r="I30" s="37">
        <v>0</v>
      </c>
      <c r="J30" s="37">
        <v>0</v>
      </c>
      <c r="K30" s="37"/>
      <c r="L30" s="41">
        <v>0</v>
      </c>
      <c r="M30" s="42">
        <v>0</v>
      </c>
    </row>
    <row r="31" spans="2:13" s="9" customFormat="1" ht="20.100000000000001" customHeight="1" x14ac:dyDescent="0.15">
      <c r="B31" s="156"/>
      <c r="C31" s="35" t="s">
        <v>42</v>
      </c>
      <c r="D31" s="35"/>
      <c r="E31" s="36"/>
      <c r="F31" s="98">
        <v>126285380</v>
      </c>
      <c r="G31" s="98">
        <v>126285380</v>
      </c>
      <c r="H31" s="36"/>
      <c r="I31" s="37">
        <v>0</v>
      </c>
      <c r="J31" s="37">
        <v>0</v>
      </c>
      <c r="K31" s="37"/>
      <c r="L31" s="41">
        <v>0</v>
      </c>
      <c r="M31" s="42">
        <v>100</v>
      </c>
    </row>
    <row r="32" spans="2:13" s="9" customFormat="1" ht="20.100000000000001" customHeight="1" x14ac:dyDescent="0.15">
      <c r="B32" s="156"/>
      <c r="C32" s="35" t="s">
        <v>43</v>
      </c>
      <c r="D32" s="35"/>
      <c r="E32" s="36"/>
      <c r="F32" s="36"/>
      <c r="G32" s="36"/>
      <c r="H32" s="36"/>
      <c r="I32" s="37">
        <v>0</v>
      </c>
      <c r="J32" s="37">
        <v>0</v>
      </c>
      <c r="K32" s="37"/>
      <c r="L32" s="41">
        <v>0</v>
      </c>
      <c r="M32" s="42">
        <v>0</v>
      </c>
    </row>
    <row r="33" spans="2:13" s="9" customFormat="1" ht="20.100000000000001" customHeight="1" x14ac:dyDescent="0.15">
      <c r="B33" s="155"/>
      <c r="C33" s="35" t="s">
        <v>44</v>
      </c>
      <c r="D33" s="35"/>
      <c r="E33" s="36"/>
      <c r="F33" s="98">
        <v>22227070</v>
      </c>
      <c r="G33" s="98">
        <v>22227070</v>
      </c>
      <c r="H33" s="36"/>
      <c r="I33" s="37">
        <v>0</v>
      </c>
      <c r="J33" s="37">
        <v>0</v>
      </c>
      <c r="K33" s="37"/>
      <c r="L33" s="41">
        <v>0</v>
      </c>
      <c r="M33" s="42">
        <v>100</v>
      </c>
    </row>
    <row r="34" spans="2:13" s="9" customFormat="1" ht="20.100000000000001" customHeight="1" x14ac:dyDescent="0.15">
      <c r="B34" s="31" t="s">
        <v>45</v>
      </c>
      <c r="C34" s="32"/>
      <c r="D34" s="32"/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9">
        <v>0</v>
      </c>
      <c r="M34" s="40">
        <v>0</v>
      </c>
    </row>
    <row r="35" spans="2:13" s="9" customFormat="1" ht="20.100000000000001" customHeight="1" x14ac:dyDescent="0.15">
      <c r="B35" s="60"/>
      <c r="C35" s="35" t="s">
        <v>57</v>
      </c>
      <c r="D35" s="35"/>
      <c r="E35" s="36"/>
      <c r="F35" s="36"/>
      <c r="G35" s="36"/>
      <c r="H35" s="36"/>
      <c r="I35" s="37">
        <v>0</v>
      </c>
      <c r="J35" s="37">
        <v>0</v>
      </c>
      <c r="K35" s="37"/>
      <c r="L35" s="41">
        <v>0</v>
      </c>
      <c r="M35" s="42">
        <v>0</v>
      </c>
    </row>
    <row r="36" spans="2:13" s="9" customFormat="1" ht="20.100000000000001" customHeight="1" x14ac:dyDescent="0.15">
      <c r="B36" s="31" t="s">
        <v>46</v>
      </c>
      <c r="C36" s="32"/>
      <c r="D36" s="32"/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9">
        <v>0</v>
      </c>
      <c r="M36" s="40">
        <v>0</v>
      </c>
    </row>
    <row r="37" spans="2:13" s="9" customFormat="1" ht="20.100000000000001" customHeight="1" x14ac:dyDescent="0.15">
      <c r="B37" s="154"/>
      <c r="C37" s="35" t="s">
        <v>47</v>
      </c>
      <c r="D37" s="35"/>
      <c r="E37" s="36"/>
      <c r="F37" s="36"/>
      <c r="G37" s="36"/>
      <c r="H37" s="36"/>
      <c r="I37" s="37">
        <v>0</v>
      </c>
      <c r="J37" s="37">
        <v>0</v>
      </c>
      <c r="K37" s="37"/>
      <c r="L37" s="41">
        <v>0</v>
      </c>
      <c r="M37" s="42">
        <v>0</v>
      </c>
    </row>
    <row r="38" spans="2:13" s="9" customFormat="1" ht="20.100000000000001" customHeight="1" x14ac:dyDescent="0.15">
      <c r="B38" s="156"/>
      <c r="C38" s="35" t="s">
        <v>48</v>
      </c>
      <c r="D38" s="35"/>
      <c r="E38" s="36"/>
      <c r="F38" s="36"/>
      <c r="G38" s="36"/>
      <c r="H38" s="36"/>
      <c r="I38" s="37">
        <v>0</v>
      </c>
      <c r="J38" s="37">
        <v>0</v>
      </c>
      <c r="K38" s="37"/>
      <c r="L38" s="41">
        <v>0</v>
      </c>
      <c r="M38" s="42">
        <v>0</v>
      </c>
    </row>
    <row r="39" spans="2:13" s="10" customFormat="1" ht="20.100000000000001" customHeight="1" x14ac:dyDescent="0.15">
      <c r="B39" s="155"/>
      <c r="C39" s="35" t="s">
        <v>49</v>
      </c>
      <c r="D39" s="35"/>
      <c r="E39" s="36"/>
      <c r="F39" s="36"/>
      <c r="G39" s="36"/>
      <c r="H39" s="36"/>
      <c r="I39" s="37">
        <v>0</v>
      </c>
      <c r="J39" s="37">
        <v>0</v>
      </c>
      <c r="K39" s="37"/>
      <c r="L39" s="41">
        <v>0</v>
      </c>
      <c r="M39" s="42">
        <v>0</v>
      </c>
    </row>
    <row r="40" spans="2:13" s="10" customFormat="1" ht="20.100000000000001" customHeight="1" x14ac:dyDescent="0.15">
      <c r="B40" s="187" t="s">
        <v>50</v>
      </c>
      <c r="C40" s="188"/>
      <c r="D40" s="189"/>
      <c r="E40" s="43">
        <v>0</v>
      </c>
      <c r="F40" s="43">
        <v>3575705790</v>
      </c>
      <c r="G40" s="43">
        <v>3439730490</v>
      </c>
      <c r="H40" s="43">
        <v>0</v>
      </c>
      <c r="I40" s="43">
        <v>135975300</v>
      </c>
      <c r="J40" s="43">
        <v>135975300</v>
      </c>
      <c r="K40" s="43">
        <v>0</v>
      </c>
      <c r="L40" s="44">
        <v>0</v>
      </c>
      <c r="M40" s="45">
        <v>96.197245858977681</v>
      </c>
    </row>
    <row r="41" spans="2:13" s="5" customFormat="1" ht="20.100000000000001" customHeight="1" x14ac:dyDescent="0.15">
      <c r="B41" s="31" t="s">
        <v>51</v>
      </c>
      <c r="C41" s="32"/>
      <c r="D41" s="32"/>
      <c r="E41" s="33">
        <v>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9">
        <v>0</v>
      </c>
      <c r="M41" s="40">
        <v>0</v>
      </c>
    </row>
    <row r="42" spans="2:13" s="5" customFormat="1" ht="20.100000000000001" customHeight="1" x14ac:dyDescent="0.15">
      <c r="B42" s="60"/>
      <c r="C42" s="35" t="s">
        <v>52</v>
      </c>
      <c r="D42" s="35"/>
      <c r="E42" s="47"/>
      <c r="F42" s="47"/>
      <c r="G42" s="47"/>
      <c r="H42" s="47"/>
      <c r="I42" s="37">
        <v>0</v>
      </c>
      <c r="J42" s="37">
        <v>0</v>
      </c>
      <c r="K42" s="37"/>
      <c r="L42" s="41">
        <v>0</v>
      </c>
      <c r="M42" s="42">
        <v>0</v>
      </c>
    </row>
    <row r="43" spans="2:13" s="5" customFormat="1" ht="20.100000000000001" customHeight="1" x14ac:dyDescent="0.15">
      <c r="B43" s="61"/>
      <c r="C43" s="35" t="s">
        <v>53</v>
      </c>
      <c r="D43" s="35"/>
      <c r="E43" s="47"/>
      <c r="F43" s="47"/>
      <c r="G43" s="47"/>
      <c r="H43" s="47"/>
      <c r="I43" s="37">
        <v>0</v>
      </c>
      <c r="J43" s="37">
        <v>0</v>
      </c>
      <c r="K43" s="37"/>
      <c r="L43" s="41">
        <v>0</v>
      </c>
      <c r="M43" s="42">
        <v>0</v>
      </c>
    </row>
    <row r="44" spans="2:13" s="5" customFormat="1" ht="20.100000000000001" customHeight="1" x14ac:dyDescent="0.15">
      <c r="B44" s="61"/>
      <c r="C44" s="35" t="s">
        <v>54</v>
      </c>
      <c r="D44" s="35"/>
      <c r="E44" s="47"/>
      <c r="F44" s="47"/>
      <c r="G44" s="47"/>
      <c r="H44" s="47"/>
      <c r="I44" s="37">
        <v>0</v>
      </c>
      <c r="J44" s="37">
        <v>0</v>
      </c>
      <c r="K44" s="37"/>
      <c r="L44" s="41"/>
      <c r="M44" s="42"/>
    </row>
    <row r="45" spans="2:13" s="5" customFormat="1" ht="20.100000000000001" customHeight="1" x14ac:dyDescent="0.15">
      <c r="B45" s="62"/>
      <c r="C45" s="35" t="s">
        <v>55</v>
      </c>
      <c r="D45" s="35"/>
      <c r="E45" s="47"/>
      <c r="F45" s="47"/>
      <c r="G45" s="47"/>
      <c r="H45" s="47"/>
      <c r="I45" s="37">
        <v>0</v>
      </c>
      <c r="J45" s="37">
        <v>0</v>
      </c>
      <c r="K45" s="37"/>
      <c r="L45" s="41">
        <v>0</v>
      </c>
      <c r="M45" s="42">
        <v>0</v>
      </c>
    </row>
    <row r="46" spans="2:13" s="5" customFormat="1" ht="20.100000000000001" customHeight="1" x14ac:dyDescent="0.15">
      <c r="B46" s="31" t="s">
        <v>56</v>
      </c>
      <c r="C46" s="32"/>
      <c r="D46" s="32"/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9">
        <v>0</v>
      </c>
      <c r="M46" s="40">
        <v>0</v>
      </c>
    </row>
    <row r="47" spans="2:13" s="5" customFormat="1" ht="20.100000000000001" customHeight="1" x14ac:dyDescent="0.15">
      <c r="B47" s="60"/>
      <c r="C47" s="35" t="s">
        <v>58</v>
      </c>
      <c r="D47" s="35"/>
      <c r="E47" s="47"/>
      <c r="F47" s="47"/>
      <c r="G47" s="47"/>
      <c r="H47" s="47"/>
      <c r="I47" s="37">
        <v>0</v>
      </c>
      <c r="J47" s="37">
        <v>0</v>
      </c>
      <c r="K47" s="37"/>
      <c r="L47" s="41">
        <v>0</v>
      </c>
      <c r="M47" s="42">
        <v>0</v>
      </c>
    </row>
    <row r="48" spans="2:13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0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9">
        <v>0</v>
      </c>
      <c r="M48" s="40">
        <v>0</v>
      </c>
    </row>
    <row r="49" spans="2:13" s="5" customFormat="1" ht="20.100000000000001" customHeight="1" x14ac:dyDescent="0.15">
      <c r="B49" s="60"/>
      <c r="C49" s="35" t="s">
        <v>60</v>
      </c>
      <c r="D49" s="35"/>
      <c r="E49" s="47"/>
      <c r="F49" s="47"/>
      <c r="G49" s="47"/>
      <c r="H49" s="47"/>
      <c r="I49" s="37">
        <v>0</v>
      </c>
      <c r="J49" s="37">
        <v>0</v>
      </c>
      <c r="K49" s="37"/>
      <c r="L49" s="41">
        <v>0</v>
      </c>
      <c r="M49" s="42">
        <v>0</v>
      </c>
    </row>
    <row r="50" spans="2:13" s="5" customFormat="1" ht="20.100000000000001" customHeight="1" x14ac:dyDescent="0.15">
      <c r="B50" s="61"/>
      <c r="C50" s="35" t="s">
        <v>61</v>
      </c>
      <c r="D50" s="35"/>
      <c r="E50" s="47"/>
      <c r="F50" s="47"/>
      <c r="G50" s="47"/>
      <c r="H50" s="47"/>
      <c r="I50" s="37">
        <v>0</v>
      </c>
      <c r="J50" s="37">
        <v>0</v>
      </c>
      <c r="K50" s="37"/>
      <c r="L50" s="41">
        <v>0</v>
      </c>
      <c r="M50" s="42">
        <v>0</v>
      </c>
    </row>
    <row r="51" spans="2:13" s="5" customFormat="1" ht="20.100000000000001" customHeight="1" x14ac:dyDescent="0.15">
      <c r="B51" s="62"/>
      <c r="C51" s="35" t="s">
        <v>62</v>
      </c>
      <c r="D51" s="35"/>
      <c r="E51" s="47"/>
      <c r="F51" s="47"/>
      <c r="G51" s="47"/>
      <c r="H51" s="47"/>
      <c r="I51" s="37">
        <v>0</v>
      </c>
      <c r="J51" s="37">
        <v>0</v>
      </c>
      <c r="K51" s="37"/>
      <c r="L51" s="41">
        <v>0</v>
      </c>
      <c r="M51" s="42">
        <v>0</v>
      </c>
    </row>
    <row r="52" spans="2:13" s="5" customFormat="1" ht="20.100000000000001" customHeight="1" x14ac:dyDescent="0.15">
      <c r="B52" s="48" t="s">
        <v>63</v>
      </c>
      <c r="C52" s="49"/>
      <c r="D52" s="49"/>
      <c r="E52" s="33">
        <v>0</v>
      </c>
      <c r="F52" s="33">
        <v>0</v>
      </c>
      <c r="G52" s="33">
        <v>0</v>
      </c>
      <c r="H52" s="33">
        <v>0</v>
      </c>
      <c r="I52" s="33">
        <v>0</v>
      </c>
      <c r="J52" s="33">
        <v>0</v>
      </c>
      <c r="K52" s="33">
        <v>0</v>
      </c>
      <c r="L52" s="39">
        <v>0</v>
      </c>
      <c r="M52" s="40">
        <v>0</v>
      </c>
    </row>
    <row r="53" spans="2:13" s="5" customFormat="1" ht="20.100000000000001" customHeight="1" x14ac:dyDescent="0.15">
      <c r="B53" s="60"/>
      <c r="C53" s="35" t="s">
        <v>64</v>
      </c>
      <c r="D53" s="35"/>
      <c r="E53" s="47"/>
      <c r="F53" s="47"/>
      <c r="G53" s="47"/>
      <c r="H53" s="47"/>
      <c r="I53" s="37">
        <v>0</v>
      </c>
      <c r="J53" s="37">
        <v>0</v>
      </c>
      <c r="K53" s="37"/>
      <c r="L53" s="41">
        <v>0</v>
      </c>
      <c r="M53" s="42">
        <v>0</v>
      </c>
    </row>
    <row r="54" spans="2:13" s="5" customFormat="1" ht="20.100000000000001" customHeight="1" x14ac:dyDescent="0.15">
      <c r="B54" s="61"/>
      <c r="C54" s="35" t="s">
        <v>65</v>
      </c>
      <c r="D54" s="35"/>
      <c r="E54" s="47"/>
      <c r="F54" s="47"/>
      <c r="G54" s="47"/>
      <c r="H54" s="47"/>
      <c r="I54" s="37">
        <v>0</v>
      </c>
      <c r="J54" s="37">
        <v>0</v>
      </c>
      <c r="K54" s="37"/>
      <c r="L54" s="41">
        <v>0</v>
      </c>
      <c r="M54" s="42">
        <v>0</v>
      </c>
    </row>
    <row r="55" spans="2:13" s="5" customFormat="1" ht="20.100000000000001" customHeight="1" x14ac:dyDescent="0.15">
      <c r="B55" s="61"/>
      <c r="C55" s="35" t="s">
        <v>66</v>
      </c>
      <c r="D55" s="35"/>
      <c r="E55" s="47"/>
      <c r="F55" s="47"/>
      <c r="G55" s="47"/>
      <c r="H55" s="47"/>
      <c r="I55" s="37">
        <v>0</v>
      </c>
      <c r="J55" s="37">
        <v>0</v>
      </c>
      <c r="K55" s="37"/>
      <c r="L55" s="41">
        <v>0</v>
      </c>
      <c r="M55" s="42">
        <v>0</v>
      </c>
    </row>
    <row r="56" spans="2:13" s="5" customFormat="1" ht="20.100000000000001" customHeight="1" x14ac:dyDescent="0.15">
      <c r="B56" s="61"/>
      <c r="C56" s="35" t="s">
        <v>67</v>
      </c>
      <c r="D56" s="35"/>
      <c r="E56" s="47"/>
      <c r="F56" s="47"/>
      <c r="G56" s="47"/>
      <c r="H56" s="47"/>
      <c r="I56" s="37">
        <v>0</v>
      </c>
      <c r="J56" s="37">
        <v>0</v>
      </c>
      <c r="K56" s="37"/>
      <c r="L56" s="41">
        <v>0</v>
      </c>
      <c r="M56" s="42">
        <v>0</v>
      </c>
    </row>
    <row r="57" spans="2:13" s="5" customFormat="1" ht="20.100000000000001" customHeight="1" x14ac:dyDescent="0.15">
      <c r="B57" s="61"/>
      <c r="C57" s="35" t="s">
        <v>68</v>
      </c>
      <c r="D57" s="35"/>
      <c r="E57" s="47"/>
      <c r="F57" s="47"/>
      <c r="G57" s="47"/>
      <c r="H57" s="47"/>
      <c r="I57" s="37">
        <v>0</v>
      </c>
      <c r="J57" s="37">
        <v>0</v>
      </c>
      <c r="K57" s="37"/>
      <c r="L57" s="41">
        <v>0</v>
      </c>
      <c r="M57" s="42">
        <v>0</v>
      </c>
    </row>
    <row r="58" spans="2:13" s="5" customFormat="1" ht="20.100000000000001" customHeight="1" x14ac:dyDescent="0.15">
      <c r="B58" s="61"/>
      <c r="C58" s="35" t="s">
        <v>69</v>
      </c>
      <c r="D58" s="35"/>
      <c r="E58" s="47"/>
      <c r="F58" s="47"/>
      <c r="G58" s="47"/>
      <c r="H58" s="47"/>
      <c r="I58" s="37">
        <v>0</v>
      </c>
      <c r="J58" s="37">
        <v>0</v>
      </c>
      <c r="K58" s="37"/>
      <c r="L58" s="41"/>
      <c r="M58" s="42"/>
    </row>
    <row r="59" spans="2:13" s="5" customFormat="1" ht="20.100000000000001" customHeight="1" x14ac:dyDescent="0.15">
      <c r="B59" s="62"/>
      <c r="C59" s="35" t="s">
        <v>70</v>
      </c>
      <c r="D59" s="35"/>
      <c r="E59" s="47"/>
      <c r="F59" s="47"/>
      <c r="G59" s="47"/>
      <c r="H59" s="47"/>
      <c r="I59" s="37">
        <v>0</v>
      </c>
      <c r="J59" s="37">
        <v>0</v>
      </c>
      <c r="K59" s="37"/>
      <c r="L59" s="41">
        <v>0</v>
      </c>
      <c r="M59" s="42">
        <v>0</v>
      </c>
    </row>
    <row r="60" spans="2:13" s="5" customFormat="1" ht="20.100000000000001" customHeight="1" x14ac:dyDescent="0.15">
      <c r="B60" s="31" t="s">
        <v>71</v>
      </c>
      <c r="C60" s="32"/>
      <c r="D60" s="32"/>
      <c r="E60" s="50">
        <v>0</v>
      </c>
      <c r="F60" s="50">
        <v>3575705790</v>
      </c>
      <c r="G60" s="50">
        <v>3439730490</v>
      </c>
      <c r="H60" s="50">
        <v>0</v>
      </c>
      <c r="I60" s="50">
        <v>135975300</v>
      </c>
      <c r="J60" s="50">
        <v>135975300</v>
      </c>
      <c r="K60" s="50">
        <v>0</v>
      </c>
      <c r="L60" s="39">
        <v>0</v>
      </c>
      <c r="M60" s="40">
        <v>96.197245858977681</v>
      </c>
    </row>
    <row r="61" spans="2:13" s="5" customFormat="1" ht="20.100000000000001" customHeight="1" x14ac:dyDescent="0.15">
      <c r="B61" s="116"/>
      <c r="C61" s="118" t="s">
        <v>90</v>
      </c>
      <c r="D61" s="35"/>
      <c r="E61" s="47"/>
      <c r="F61" s="98">
        <v>851900</v>
      </c>
      <c r="G61" s="98">
        <v>851900</v>
      </c>
      <c r="H61" s="98"/>
      <c r="I61" s="37">
        <v>0</v>
      </c>
      <c r="J61" s="37">
        <v>0</v>
      </c>
      <c r="K61" s="37"/>
      <c r="L61" s="41">
        <v>0</v>
      </c>
      <c r="M61" s="42">
        <v>100</v>
      </c>
    </row>
    <row r="62" spans="2:13" s="5" customFormat="1" ht="20.100000000000001" customHeight="1" x14ac:dyDescent="0.15">
      <c r="B62" s="117"/>
      <c r="C62" s="118" t="s">
        <v>91</v>
      </c>
      <c r="D62" s="35"/>
      <c r="E62" s="47"/>
      <c r="F62" s="47"/>
      <c r="G62" s="47"/>
      <c r="H62" s="47"/>
      <c r="I62" s="37">
        <v>0</v>
      </c>
      <c r="J62" s="37">
        <v>0</v>
      </c>
      <c r="K62" s="37"/>
      <c r="L62" s="41">
        <v>0</v>
      </c>
      <c r="M62" s="42">
        <v>0</v>
      </c>
    </row>
    <row r="63" spans="2:13" s="5" customFormat="1" ht="20.100000000000001" customHeight="1" x14ac:dyDescent="0.15">
      <c r="B63" s="117"/>
      <c r="C63" s="118" t="s">
        <v>92</v>
      </c>
      <c r="D63" s="35"/>
      <c r="E63" s="47"/>
      <c r="F63" s="47"/>
      <c r="G63" s="47"/>
      <c r="H63" s="47"/>
      <c r="I63" s="37">
        <v>0</v>
      </c>
      <c r="J63" s="37">
        <v>0</v>
      </c>
      <c r="K63" s="37"/>
      <c r="L63" s="41">
        <v>0</v>
      </c>
      <c r="M63" s="42">
        <v>0</v>
      </c>
    </row>
    <row r="64" spans="2:13" s="5" customFormat="1" ht="20.100000000000001" customHeight="1" x14ac:dyDescent="0.15">
      <c r="B64" s="117"/>
      <c r="C64" s="118" t="s">
        <v>93</v>
      </c>
      <c r="D64" s="35"/>
      <c r="E64" s="47"/>
      <c r="F64" s="98">
        <v>-1165300</v>
      </c>
      <c r="G64" s="47"/>
      <c r="H64" s="47"/>
      <c r="I64" s="98">
        <v>-1165300</v>
      </c>
      <c r="J64" s="98">
        <v>-1165300</v>
      </c>
      <c r="K64" s="37"/>
      <c r="L64" s="41">
        <v>0</v>
      </c>
      <c r="M64" s="42">
        <v>0</v>
      </c>
    </row>
    <row r="65" spans="2:13" s="5" customFormat="1" ht="20.100000000000001" customHeight="1" x14ac:dyDescent="0.15">
      <c r="B65" s="117"/>
      <c r="C65" s="118" t="s">
        <v>94</v>
      </c>
      <c r="D65" s="35"/>
      <c r="E65" s="47"/>
      <c r="F65" s="47"/>
      <c r="G65" s="47"/>
      <c r="H65" s="47"/>
      <c r="I65" s="37">
        <v>0</v>
      </c>
      <c r="J65" s="37">
        <v>0</v>
      </c>
      <c r="K65" s="37"/>
      <c r="L65" s="41">
        <v>0</v>
      </c>
      <c r="M65" s="42">
        <v>0</v>
      </c>
    </row>
    <row r="66" spans="2:13" s="5" customFormat="1" ht="20.100000000000001" customHeight="1" x14ac:dyDescent="0.15">
      <c r="B66" s="117"/>
      <c r="C66" s="118" t="s">
        <v>95</v>
      </c>
      <c r="D66" s="35"/>
      <c r="E66" s="47"/>
      <c r="F66" s="98">
        <v>33942000</v>
      </c>
      <c r="G66" s="98">
        <v>18900000</v>
      </c>
      <c r="H66" s="98"/>
      <c r="I66" s="37">
        <v>15042000</v>
      </c>
      <c r="J66" s="37">
        <v>15042000</v>
      </c>
      <c r="K66" s="37"/>
      <c r="L66" s="41">
        <v>0</v>
      </c>
      <c r="M66" s="42">
        <v>55.683224323846559</v>
      </c>
    </row>
    <row r="67" spans="2:13" s="5" customFormat="1" ht="20.100000000000001" customHeight="1" x14ac:dyDescent="0.15">
      <c r="B67" s="117"/>
      <c r="C67" s="118" t="s">
        <v>101</v>
      </c>
      <c r="D67" s="35"/>
      <c r="E67" s="47"/>
      <c r="F67" s="47"/>
      <c r="G67" s="47"/>
      <c r="H67" s="47"/>
      <c r="I67" s="37">
        <v>0</v>
      </c>
      <c r="J67" s="37">
        <v>0</v>
      </c>
      <c r="K67" s="37"/>
      <c r="L67" s="41">
        <v>0</v>
      </c>
      <c r="M67" s="42">
        <v>0</v>
      </c>
    </row>
    <row r="68" spans="2:13" s="5" customFormat="1" ht="20.100000000000001" customHeight="1" x14ac:dyDescent="0.15">
      <c r="B68" s="117"/>
      <c r="C68" s="118" t="s">
        <v>97</v>
      </c>
      <c r="D68" s="35"/>
      <c r="E68" s="47"/>
      <c r="F68" s="98">
        <v>1240390</v>
      </c>
      <c r="G68" s="98">
        <v>1240390</v>
      </c>
      <c r="H68" s="47"/>
      <c r="I68" s="37">
        <v>0</v>
      </c>
      <c r="J68" s="37">
        <v>0</v>
      </c>
      <c r="K68" s="37"/>
      <c r="L68" s="41">
        <v>0</v>
      </c>
      <c r="M68" s="42">
        <v>100</v>
      </c>
    </row>
    <row r="69" spans="2:13" s="5" customFormat="1" ht="20.100000000000001" customHeight="1" x14ac:dyDescent="0.15">
      <c r="B69" s="117"/>
      <c r="C69" s="118" t="s">
        <v>99</v>
      </c>
      <c r="D69" s="35"/>
      <c r="E69" s="47"/>
      <c r="F69" s="47"/>
      <c r="G69" s="47"/>
      <c r="H69" s="47"/>
      <c r="I69" s="37">
        <v>0</v>
      </c>
      <c r="J69" s="37">
        <v>0</v>
      </c>
      <c r="K69" s="37"/>
      <c r="L69" s="41">
        <v>0</v>
      </c>
      <c r="M69" s="42">
        <v>0</v>
      </c>
    </row>
    <row r="70" spans="2:13" s="5" customFormat="1" ht="20.100000000000001" customHeight="1" x14ac:dyDescent="0.15">
      <c r="B70" s="117"/>
      <c r="C70" s="118" t="s">
        <v>100</v>
      </c>
      <c r="D70" s="35"/>
      <c r="E70" s="47"/>
      <c r="F70" s="98">
        <v>3540836800</v>
      </c>
      <c r="G70" s="98">
        <v>3418738200</v>
      </c>
      <c r="H70" s="98"/>
      <c r="I70" s="37">
        <v>122098600</v>
      </c>
      <c r="J70" s="37">
        <v>122098600</v>
      </c>
      <c r="K70" s="37"/>
      <c r="L70" s="41">
        <v>0</v>
      </c>
      <c r="M70" s="42">
        <v>96.551702128717139</v>
      </c>
    </row>
    <row r="71" spans="2:13" s="5" customFormat="1" ht="20.100000000000001" customHeight="1" x14ac:dyDescent="0.15">
      <c r="B71" s="117"/>
      <c r="C71" s="118" t="s">
        <v>98</v>
      </c>
      <c r="D71" s="35"/>
      <c r="E71" s="47"/>
      <c r="F71" s="47"/>
      <c r="G71" s="47"/>
      <c r="H71" s="47"/>
      <c r="I71" s="37">
        <v>0</v>
      </c>
      <c r="J71" s="37">
        <v>0</v>
      </c>
      <c r="K71" s="37"/>
      <c r="L71" s="41">
        <v>0</v>
      </c>
      <c r="M71" s="42">
        <v>0</v>
      </c>
    </row>
    <row r="72" spans="2:13" s="5" customFormat="1" ht="20.100000000000001" customHeight="1" x14ac:dyDescent="0.15">
      <c r="B72" s="119"/>
      <c r="C72" s="118" t="s">
        <v>103</v>
      </c>
      <c r="D72" s="35"/>
      <c r="E72" s="47"/>
      <c r="F72" s="47"/>
      <c r="G72" s="47"/>
      <c r="H72" s="47"/>
      <c r="I72" s="37">
        <v>0</v>
      </c>
      <c r="J72" s="37">
        <v>0</v>
      </c>
      <c r="K72" s="37"/>
      <c r="L72" s="41">
        <v>0</v>
      </c>
      <c r="M72" s="42">
        <v>0</v>
      </c>
    </row>
    <row r="73" spans="2:13" s="10" customFormat="1" ht="20.100000000000001" customHeight="1" x14ac:dyDescent="0.15">
      <c r="B73" s="187" t="s">
        <v>73</v>
      </c>
      <c r="C73" s="188"/>
      <c r="D73" s="189"/>
      <c r="E73" s="43">
        <v>0</v>
      </c>
      <c r="F73" s="43">
        <v>1060243530</v>
      </c>
      <c r="G73" s="43">
        <v>1058143530</v>
      </c>
      <c r="H73" s="43">
        <v>0</v>
      </c>
      <c r="I73" s="43">
        <v>2100000</v>
      </c>
      <c r="J73" s="43">
        <v>2100000</v>
      </c>
      <c r="K73" s="43">
        <v>0</v>
      </c>
      <c r="L73" s="44">
        <v>0</v>
      </c>
      <c r="M73" s="45">
        <v>99.801932297573188</v>
      </c>
    </row>
    <row r="74" spans="2:13" s="5" customFormat="1" ht="20.100000000000001" customHeight="1" x14ac:dyDescent="0.15">
      <c r="B74" s="31" t="s">
        <v>74</v>
      </c>
      <c r="C74" s="32"/>
      <c r="D74" s="32"/>
      <c r="E74" s="50">
        <v>0</v>
      </c>
      <c r="F74" s="50">
        <v>3600000</v>
      </c>
      <c r="G74" s="50">
        <v>1500000</v>
      </c>
      <c r="H74" s="50">
        <v>0</v>
      </c>
      <c r="I74" s="50">
        <v>2100000</v>
      </c>
      <c r="J74" s="50">
        <v>2100000</v>
      </c>
      <c r="K74" s="50">
        <v>0</v>
      </c>
      <c r="L74" s="39">
        <v>0</v>
      </c>
      <c r="M74" s="40">
        <v>41.666666666666671</v>
      </c>
    </row>
    <row r="75" spans="2:13" s="5" customFormat="1" ht="20.100000000000001" customHeight="1" x14ac:dyDescent="0.15">
      <c r="B75" s="120"/>
      <c r="C75" s="118" t="s">
        <v>95</v>
      </c>
      <c r="D75" s="118"/>
      <c r="E75" s="47"/>
      <c r="F75" s="98">
        <v>3600000</v>
      </c>
      <c r="G75" s="98">
        <v>1500000</v>
      </c>
      <c r="H75" s="47"/>
      <c r="I75" s="37">
        <v>2100000</v>
      </c>
      <c r="J75" s="37">
        <v>2100000</v>
      </c>
      <c r="K75" s="37"/>
      <c r="L75" s="41">
        <v>0</v>
      </c>
      <c r="M75" s="42">
        <v>41.666666666666671</v>
      </c>
    </row>
    <row r="76" spans="2:13" s="5" customFormat="1" ht="20.100000000000001" customHeight="1" x14ac:dyDescent="0.15">
      <c r="B76" s="120"/>
      <c r="C76" s="118" t="s">
        <v>96</v>
      </c>
      <c r="D76" s="118"/>
      <c r="E76" s="47"/>
      <c r="F76" s="47"/>
      <c r="G76" s="47"/>
      <c r="H76" s="47"/>
      <c r="I76" s="37">
        <v>0</v>
      </c>
      <c r="J76" s="37">
        <v>0</v>
      </c>
      <c r="K76" s="37"/>
      <c r="L76" s="41"/>
      <c r="M76" s="42"/>
    </row>
    <row r="77" spans="2:13" s="5" customFormat="1" ht="20.100000000000001" customHeight="1" x14ac:dyDescent="0.15">
      <c r="B77" s="31" t="s">
        <v>76</v>
      </c>
      <c r="C77" s="32"/>
      <c r="D77" s="32"/>
      <c r="E77" s="51">
        <v>0</v>
      </c>
      <c r="F77" s="51">
        <v>0</v>
      </c>
      <c r="G77" s="51">
        <v>0</v>
      </c>
      <c r="H77" s="51">
        <v>0</v>
      </c>
      <c r="I77" s="51">
        <v>0</v>
      </c>
      <c r="J77" s="51">
        <v>0</v>
      </c>
      <c r="K77" s="51">
        <v>0</v>
      </c>
      <c r="L77" s="53">
        <v>0</v>
      </c>
      <c r="M77" s="54">
        <v>0</v>
      </c>
    </row>
    <row r="78" spans="2:13" s="5" customFormat="1" ht="20.100000000000001" customHeight="1" x14ac:dyDescent="0.15">
      <c r="B78" s="46"/>
      <c r="C78" s="35" t="s">
        <v>77</v>
      </c>
      <c r="D78" s="35"/>
      <c r="E78" s="47"/>
      <c r="F78" s="47"/>
      <c r="G78" s="47"/>
      <c r="H78" s="47"/>
      <c r="I78" s="37">
        <v>0</v>
      </c>
      <c r="J78" s="37">
        <v>0</v>
      </c>
      <c r="K78" s="37"/>
      <c r="L78" s="41">
        <v>0</v>
      </c>
      <c r="M78" s="42">
        <v>0</v>
      </c>
    </row>
    <row r="79" spans="2:13" s="5" customFormat="1" ht="20.100000000000001" customHeight="1" x14ac:dyDescent="0.15">
      <c r="B79" s="31" t="s">
        <v>78</v>
      </c>
      <c r="C79" s="32"/>
      <c r="D79" s="32"/>
      <c r="E79" s="51">
        <v>0</v>
      </c>
      <c r="F79" s="51">
        <v>12732410</v>
      </c>
      <c r="G79" s="51">
        <v>12732410</v>
      </c>
      <c r="H79" s="51">
        <v>0</v>
      </c>
      <c r="I79" s="51">
        <v>0</v>
      </c>
      <c r="J79" s="51">
        <v>0</v>
      </c>
      <c r="K79" s="51">
        <v>0</v>
      </c>
      <c r="L79" s="53">
        <v>0</v>
      </c>
      <c r="M79" s="54">
        <v>100</v>
      </c>
    </row>
    <row r="80" spans="2:13" s="5" customFormat="1" ht="20.100000000000001" customHeight="1" x14ac:dyDescent="0.15">
      <c r="B80" s="46"/>
      <c r="C80" s="35" t="s">
        <v>79</v>
      </c>
      <c r="D80" s="35"/>
      <c r="E80" s="47"/>
      <c r="F80" s="47">
        <v>12732410</v>
      </c>
      <c r="G80" s="47">
        <v>12732410</v>
      </c>
      <c r="H80" s="47"/>
      <c r="I80" s="37">
        <v>0</v>
      </c>
      <c r="J80" s="37">
        <v>0</v>
      </c>
      <c r="K80" s="37"/>
      <c r="L80" s="41">
        <v>0</v>
      </c>
      <c r="M80" s="42">
        <v>100</v>
      </c>
    </row>
    <row r="81" spans="2:13" s="5" customFormat="1" ht="20.100000000000001" customHeight="1" x14ac:dyDescent="0.15">
      <c r="B81" s="31" t="s">
        <v>80</v>
      </c>
      <c r="C81" s="32"/>
      <c r="D81" s="32"/>
      <c r="E81" s="52">
        <v>0</v>
      </c>
      <c r="F81" s="52">
        <v>0</v>
      </c>
      <c r="G81" s="52">
        <v>0</v>
      </c>
      <c r="H81" s="52">
        <v>0</v>
      </c>
      <c r="I81" s="52">
        <v>0</v>
      </c>
      <c r="J81" s="52">
        <v>0</v>
      </c>
      <c r="K81" s="52">
        <v>0</v>
      </c>
      <c r="L81" s="53">
        <v>0</v>
      </c>
      <c r="M81" s="54">
        <v>0</v>
      </c>
    </row>
    <row r="82" spans="2:13" s="5" customFormat="1" ht="20.100000000000001" customHeight="1" x14ac:dyDescent="0.15">
      <c r="B82" s="60"/>
      <c r="C82" s="35" t="s">
        <v>81</v>
      </c>
      <c r="D82" s="35"/>
      <c r="E82" s="55"/>
      <c r="F82" s="55"/>
      <c r="G82" s="55"/>
      <c r="H82" s="55"/>
      <c r="I82" s="37">
        <v>0</v>
      </c>
      <c r="J82" s="37">
        <v>0</v>
      </c>
      <c r="K82" s="37"/>
      <c r="L82" s="56">
        <v>0</v>
      </c>
      <c r="M82" s="57">
        <v>0</v>
      </c>
    </row>
    <row r="83" spans="2:13" s="5" customFormat="1" ht="20.100000000000001" customHeight="1" x14ac:dyDescent="0.15">
      <c r="B83" s="62"/>
      <c r="C83" s="35" t="s">
        <v>82</v>
      </c>
      <c r="D83" s="35"/>
      <c r="E83" s="55"/>
      <c r="F83" s="55"/>
      <c r="G83" s="55"/>
      <c r="H83" s="55"/>
      <c r="I83" s="37">
        <v>0</v>
      </c>
      <c r="J83" s="37">
        <v>0</v>
      </c>
      <c r="K83" s="37"/>
      <c r="L83" s="56">
        <v>0</v>
      </c>
      <c r="M83" s="57">
        <v>0</v>
      </c>
    </row>
    <row r="84" spans="2:13" s="5" customFormat="1" ht="20.100000000000001" customHeight="1" x14ac:dyDescent="0.15">
      <c r="B84" s="31" t="s">
        <v>83</v>
      </c>
      <c r="C84" s="32"/>
      <c r="D84" s="32"/>
      <c r="E84" s="51">
        <v>0</v>
      </c>
      <c r="F84" s="51">
        <v>0</v>
      </c>
      <c r="G84" s="51">
        <v>0</v>
      </c>
      <c r="H84" s="51">
        <v>0</v>
      </c>
      <c r="I84" s="51">
        <v>0</v>
      </c>
      <c r="J84" s="51">
        <v>0</v>
      </c>
      <c r="K84" s="51">
        <v>0</v>
      </c>
      <c r="L84" s="53">
        <v>0</v>
      </c>
      <c r="M84" s="54">
        <v>0</v>
      </c>
    </row>
    <row r="85" spans="2:13" s="5" customFormat="1" ht="20.100000000000001" customHeight="1" x14ac:dyDescent="0.15">
      <c r="B85" s="46"/>
      <c r="C85" s="35" t="s">
        <v>84</v>
      </c>
      <c r="D85" s="35"/>
      <c r="E85" s="47"/>
      <c r="F85" s="47"/>
      <c r="G85" s="47"/>
      <c r="H85" s="47"/>
      <c r="I85" s="37">
        <v>0</v>
      </c>
      <c r="J85" s="37">
        <v>0</v>
      </c>
      <c r="K85" s="37"/>
      <c r="L85" s="41">
        <v>0</v>
      </c>
      <c r="M85" s="42">
        <v>0</v>
      </c>
    </row>
    <row r="86" spans="2:13" s="5" customFormat="1" ht="20.100000000000001" customHeight="1" x14ac:dyDescent="0.15">
      <c r="B86" s="58" t="s">
        <v>86</v>
      </c>
      <c r="C86" s="59"/>
      <c r="D86" s="59"/>
      <c r="E86" s="51">
        <v>0</v>
      </c>
      <c r="F86" s="51">
        <v>1043911120</v>
      </c>
      <c r="G86" s="51">
        <v>1043911120</v>
      </c>
      <c r="H86" s="51">
        <v>0</v>
      </c>
      <c r="I86" s="51">
        <v>0</v>
      </c>
      <c r="J86" s="51">
        <v>0</v>
      </c>
      <c r="K86" s="51">
        <v>0</v>
      </c>
      <c r="L86" s="53">
        <v>0</v>
      </c>
      <c r="M86" s="54">
        <v>100</v>
      </c>
    </row>
    <row r="87" spans="2:13" s="5" customFormat="1" ht="20.100000000000001" customHeight="1" x14ac:dyDescent="0.15">
      <c r="B87" s="60"/>
      <c r="C87" s="121" t="s">
        <v>99</v>
      </c>
      <c r="D87" s="63"/>
      <c r="E87" s="64"/>
      <c r="F87" s="98">
        <v>1043911120</v>
      </c>
      <c r="G87" s="98">
        <v>1043911120</v>
      </c>
      <c r="H87" s="64"/>
      <c r="I87" s="37">
        <v>0</v>
      </c>
      <c r="J87" s="37">
        <v>0</v>
      </c>
      <c r="K87" s="99"/>
      <c r="L87" s="65">
        <v>0</v>
      </c>
      <c r="M87" s="66">
        <v>100</v>
      </c>
    </row>
    <row r="88" spans="2:13" s="5" customFormat="1" ht="20.100000000000001" customHeight="1" x14ac:dyDescent="0.15">
      <c r="B88" s="61"/>
      <c r="C88" s="121" t="s">
        <v>100</v>
      </c>
      <c r="D88" s="63"/>
      <c r="E88" s="64"/>
      <c r="F88" s="98"/>
      <c r="G88" s="98"/>
      <c r="H88" s="64"/>
      <c r="I88" s="37">
        <v>0</v>
      </c>
      <c r="J88" s="37">
        <v>0</v>
      </c>
      <c r="K88" s="37"/>
      <c r="L88" s="65"/>
      <c r="M88" s="66"/>
    </row>
    <row r="89" spans="2:13" s="5" customFormat="1" ht="20.100000000000001" customHeight="1" x14ac:dyDescent="0.15">
      <c r="B89" s="61"/>
      <c r="C89" s="121" t="s">
        <v>98</v>
      </c>
      <c r="D89" s="63"/>
      <c r="E89" s="64"/>
      <c r="F89" s="98"/>
      <c r="G89" s="98"/>
      <c r="H89" s="64"/>
      <c r="I89" s="37">
        <v>0</v>
      </c>
      <c r="J89" s="37">
        <v>0</v>
      </c>
      <c r="K89" s="37"/>
      <c r="L89" s="65"/>
      <c r="M89" s="66"/>
    </row>
    <row r="90" spans="2:13" s="5" customFormat="1" ht="20.100000000000001" customHeight="1" x14ac:dyDescent="0.15">
      <c r="B90" s="62"/>
      <c r="C90" s="121" t="s">
        <v>102</v>
      </c>
      <c r="D90" s="63"/>
      <c r="E90" s="64"/>
      <c r="F90" s="64"/>
      <c r="G90" s="64"/>
      <c r="H90" s="64"/>
      <c r="I90" s="37">
        <v>0</v>
      </c>
      <c r="J90" s="37">
        <v>0</v>
      </c>
      <c r="K90" s="37"/>
      <c r="L90" s="65"/>
      <c r="M90" s="66"/>
    </row>
    <row r="91" spans="2:13" s="5" customFormat="1" ht="20.100000000000001" customHeight="1" x14ac:dyDescent="0.15">
      <c r="B91" s="58" t="s">
        <v>87</v>
      </c>
      <c r="C91" s="59"/>
      <c r="D91" s="59"/>
      <c r="E91" s="51">
        <v>0</v>
      </c>
      <c r="F91" s="51">
        <v>0</v>
      </c>
      <c r="G91" s="51">
        <v>0</v>
      </c>
      <c r="H91" s="51">
        <v>0</v>
      </c>
      <c r="I91" s="51">
        <v>0</v>
      </c>
      <c r="J91" s="51">
        <v>0</v>
      </c>
      <c r="K91" s="51">
        <v>0</v>
      </c>
      <c r="L91" s="53">
        <v>0</v>
      </c>
      <c r="M91" s="54">
        <v>0</v>
      </c>
    </row>
    <row r="92" spans="2:13" s="5" customFormat="1" ht="20.100000000000001" customHeight="1" thickBot="1" x14ac:dyDescent="0.2">
      <c r="B92" s="72"/>
      <c r="C92" s="67" t="s">
        <v>88</v>
      </c>
      <c r="D92" s="67"/>
      <c r="E92" s="68"/>
      <c r="F92" s="68"/>
      <c r="G92" s="68"/>
      <c r="H92" s="68"/>
      <c r="I92" s="69">
        <v>0</v>
      </c>
      <c r="J92" s="69">
        <v>0</v>
      </c>
      <c r="K92" s="69"/>
      <c r="L92" s="70">
        <v>0</v>
      </c>
      <c r="M92" s="71">
        <v>0</v>
      </c>
    </row>
  </sheetData>
  <sheetProtection selectLockedCells="1"/>
  <mergeCells count="13">
    <mergeCell ref="B8:D8"/>
    <mergeCell ref="B23:B27"/>
    <mergeCell ref="B29:B33"/>
    <mergeCell ref="B37:B39"/>
    <mergeCell ref="B40:D40"/>
    <mergeCell ref="B73:D73"/>
    <mergeCell ref="B2:M2"/>
    <mergeCell ref="L3:M3"/>
    <mergeCell ref="B4:D4"/>
    <mergeCell ref="L4:M4"/>
    <mergeCell ref="L5:M5"/>
    <mergeCell ref="B7:D7"/>
    <mergeCell ref="I5:K5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10</vt:i4>
      </vt:variant>
    </vt:vector>
  </HeadingPairs>
  <TitlesOfParts>
    <vt:vector size="15" baseType="lpstr">
      <vt:lpstr>군구세외 일반회계</vt:lpstr>
      <vt:lpstr>군구세외 일반회계_지난년도</vt:lpstr>
      <vt:lpstr>군구세외 특별회계</vt:lpstr>
      <vt:lpstr>군구 과목별</vt:lpstr>
      <vt:lpstr>시세외 특별회계(위임)</vt:lpstr>
      <vt:lpstr>'군구 과목별'!Print_Area</vt:lpstr>
      <vt:lpstr>'군구세외 일반회계'!Print_Area</vt:lpstr>
      <vt:lpstr>'군구세외 일반회계_지난년도'!Print_Area</vt:lpstr>
      <vt:lpstr>'군구세외 특별회계'!Print_Area</vt:lpstr>
      <vt:lpstr>'시세외 특별회계(위임)'!Print_Area</vt:lpstr>
      <vt:lpstr>'군구 과목별'!Print_Titles</vt:lpstr>
      <vt:lpstr>'군구세외 일반회계'!Print_Titles</vt:lpstr>
      <vt:lpstr>'군구세외 일반회계_지난년도'!Print_Titles</vt:lpstr>
      <vt:lpstr>'군구세외 특별회계'!Print_Titles</vt:lpstr>
      <vt:lpstr>'시세외 특별회계(위임)'!Print_Titles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홍길동</dc:creator>
  <cp:lastModifiedBy>user</cp:lastModifiedBy>
  <cp:lastPrinted>2013-03-25T06:55:16Z</cp:lastPrinted>
  <dcterms:created xsi:type="dcterms:W3CDTF">1997-07-18T05:00:47Z</dcterms:created>
  <dcterms:modified xsi:type="dcterms:W3CDTF">2024-02-05T04:09:55Z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475611CF">
    <vt:lpwstr/>
  </property>
  <property fmtid="{D5CDD505-2E9C-101B-9397-08002B2CF9AE}" pid="23" name="IVID302D13DA">
    <vt:lpwstr/>
  </property>
  <property fmtid="{D5CDD505-2E9C-101B-9397-08002B2CF9AE}" pid="24" name="IVIDD5915D9">
    <vt:lpwstr/>
  </property>
  <property fmtid="{D5CDD505-2E9C-101B-9397-08002B2CF9AE}" pid="25" name="IVID17F6384A">
    <vt:lpwstr/>
  </property>
  <property fmtid="{D5CDD505-2E9C-101B-9397-08002B2CF9AE}" pid="26" name="IVID3B5A10EA">
    <vt:lpwstr/>
  </property>
  <property fmtid="{D5CDD505-2E9C-101B-9397-08002B2CF9AE}" pid="27" name="IVID3D0F16E3">
    <vt:lpwstr/>
  </property>
  <property fmtid="{D5CDD505-2E9C-101B-9397-08002B2CF9AE}" pid="28" name="IVID30260FFC">
    <vt:lpwstr/>
  </property>
  <property fmtid="{D5CDD505-2E9C-101B-9397-08002B2CF9AE}" pid="29" name="IVID2F301BED">
    <vt:lpwstr/>
  </property>
  <property fmtid="{D5CDD505-2E9C-101B-9397-08002B2CF9AE}" pid="30" name="IVID2F1117F5">
    <vt:lpwstr/>
  </property>
  <property fmtid="{D5CDD505-2E9C-101B-9397-08002B2CF9AE}" pid="31" name="IVID121617DE">
    <vt:lpwstr/>
  </property>
  <property fmtid="{D5CDD505-2E9C-101B-9397-08002B2CF9AE}" pid="32" name="IVID13691AF2">
    <vt:lpwstr/>
  </property>
  <property fmtid="{D5CDD505-2E9C-101B-9397-08002B2CF9AE}" pid="33" name="IVID1A3B0AF0">
    <vt:lpwstr/>
  </property>
  <property fmtid="{D5CDD505-2E9C-101B-9397-08002B2CF9AE}" pid="34" name="IVID373F12DB">
    <vt:lpwstr/>
  </property>
  <property fmtid="{D5CDD505-2E9C-101B-9397-08002B2CF9AE}" pid="35" name="IVID274B1CF5">
    <vt:lpwstr/>
  </property>
  <property fmtid="{D5CDD505-2E9C-101B-9397-08002B2CF9AE}" pid="36" name="IVID2B4E17FA">
    <vt:lpwstr/>
  </property>
  <property fmtid="{D5CDD505-2E9C-101B-9397-08002B2CF9AE}" pid="37" name="IVID253D11EF">
    <vt:lpwstr/>
  </property>
  <property fmtid="{D5CDD505-2E9C-101B-9397-08002B2CF9AE}" pid="38" name="IVID102124BA">
    <vt:lpwstr/>
  </property>
  <property fmtid="{D5CDD505-2E9C-101B-9397-08002B2CF9AE}" pid="39" name="IVID3D1509D0">
    <vt:lpwstr/>
  </property>
  <property fmtid="{D5CDD505-2E9C-101B-9397-08002B2CF9AE}" pid="40" name="IVID35641901">
    <vt:lpwstr/>
  </property>
  <property fmtid="{D5CDD505-2E9C-101B-9397-08002B2CF9AE}" pid="41" name="IVID45E1ED9">
    <vt:lpwstr/>
  </property>
  <property fmtid="{D5CDD505-2E9C-101B-9397-08002B2CF9AE}" pid="42" name="IVID324113D1">
    <vt:lpwstr/>
  </property>
  <property fmtid="{D5CDD505-2E9C-101B-9397-08002B2CF9AE}" pid="43" name="IVID1A2D1903">
    <vt:lpwstr/>
  </property>
  <property fmtid="{D5CDD505-2E9C-101B-9397-08002B2CF9AE}" pid="44" name="IVID222F6E42">
    <vt:lpwstr/>
  </property>
  <property fmtid="{D5CDD505-2E9C-101B-9397-08002B2CF9AE}" pid="45" name="IVID137012E9">
    <vt:lpwstr/>
  </property>
  <property fmtid="{D5CDD505-2E9C-101B-9397-08002B2CF9AE}" pid="46" name="IVID3D4D17F3">
    <vt:lpwstr/>
  </property>
  <property fmtid="{D5CDD505-2E9C-101B-9397-08002B2CF9AE}" pid="47" name="IVID2F2214CF">
    <vt:lpwstr/>
  </property>
  <property fmtid="{D5CDD505-2E9C-101B-9397-08002B2CF9AE}" pid="48" name="IVID212812E2">
    <vt:lpwstr/>
  </property>
  <property fmtid="{D5CDD505-2E9C-101B-9397-08002B2CF9AE}" pid="49" name="IVID174513DF">
    <vt:lpwstr/>
  </property>
  <property fmtid="{D5CDD505-2E9C-101B-9397-08002B2CF9AE}" pid="50" name="IVID14481408">
    <vt:lpwstr/>
  </property>
  <property fmtid="{D5CDD505-2E9C-101B-9397-08002B2CF9AE}" pid="51" name="IVID2E670A05">
    <vt:lpwstr/>
  </property>
  <property fmtid="{D5CDD505-2E9C-101B-9397-08002B2CF9AE}" pid="52" name="IVID2A161305">
    <vt:lpwstr/>
  </property>
  <property fmtid="{D5CDD505-2E9C-101B-9397-08002B2CF9AE}" pid="53" name="IVID173E1206">
    <vt:lpwstr/>
  </property>
  <property fmtid="{D5CDD505-2E9C-101B-9397-08002B2CF9AE}" pid="54" name="IVID232310EC">
    <vt:lpwstr/>
  </property>
  <property fmtid="{D5CDD505-2E9C-101B-9397-08002B2CF9AE}" pid="55" name="IVID133D1AE5">
    <vt:lpwstr/>
  </property>
  <property fmtid="{D5CDD505-2E9C-101B-9397-08002B2CF9AE}" pid="56" name="IVIDF6113D9">
    <vt:lpwstr/>
  </property>
  <property fmtid="{D5CDD505-2E9C-101B-9397-08002B2CF9AE}" pid="57" name="IVID362E14DB">
    <vt:lpwstr/>
  </property>
  <property fmtid="{D5CDD505-2E9C-101B-9397-08002B2CF9AE}" pid="58" name="IVID1F6511DB">
    <vt:lpwstr/>
  </property>
  <property fmtid="{D5CDD505-2E9C-101B-9397-08002B2CF9AE}" pid="59" name="IVID3F1D10E8">
    <vt:lpwstr/>
  </property>
  <property fmtid="{D5CDD505-2E9C-101B-9397-08002B2CF9AE}" pid="60" name="IVID144313EE">
    <vt:lpwstr/>
  </property>
  <property fmtid="{D5CDD505-2E9C-101B-9397-08002B2CF9AE}" pid="61" name="IVID272C0FEF">
    <vt:lpwstr/>
  </property>
  <property fmtid="{D5CDD505-2E9C-101B-9397-08002B2CF9AE}" pid="62" name="IVID240A1504">
    <vt:lpwstr/>
  </property>
  <property fmtid="{D5CDD505-2E9C-101B-9397-08002B2CF9AE}" pid="63" name="IVID2E511106">
    <vt:lpwstr/>
  </property>
  <property fmtid="{D5CDD505-2E9C-101B-9397-08002B2CF9AE}" pid="64" name="IVID2A6D14EB">
    <vt:lpwstr/>
  </property>
  <property fmtid="{D5CDD505-2E9C-101B-9397-08002B2CF9AE}" pid="65" name="IVID386F14FA">
    <vt:lpwstr/>
  </property>
  <property fmtid="{D5CDD505-2E9C-101B-9397-08002B2CF9AE}" pid="66" name="IVIDA1B07F3">
    <vt:lpwstr/>
  </property>
  <property fmtid="{D5CDD505-2E9C-101B-9397-08002B2CF9AE}" pid="67" name="IVID2A6715D8">
    <vt:lpwstr/>
  </property>
  <property fmtid="{D5CDD505-2E9C-101B-9397-08002B2CF9AE}" pid="68" name="IVID222D19FF">
    <vt:lpwstr/>
  </property>
  <property fmtid="{D5CDD505-2E9C-101B-9397-08002B2CF9AE}" pid="69" name="IVID2D4D15EB">
    <vt:lpwstr/>
  </property>
  <property fmtid="{D5CDD505-2E9C-101B-9397-08002B2CF9AE}" pid="70" name="IVID1A3517F4">
    <vt:lpwstr/>
  </property>
  <property fmtid="{D5CDD505-2E9C-101B-9397-08002B2CF9AE}" pid="71" name="IVID2B0E1302">
    <vt:lpwstr/>
  </property>
  <property fmtid="{D5CDD505-2E9C-101B-9397-08002B2CF9AE}" pid="72" name="IVID332E19D7">
    <vt:lpwstr/>
  </property>
  <property fmtid="{D5CDD505-2E9C-101B-9397-08002B2CF9AE}" pid="73" name="IVID22261800">
    <vt:lpwstr/>
  </property>
  <property fmtid="{D5CDD505-2E9C-101B-9397-08002B2CF9AE}" pid="74" name="IVID325116DE">
    <vt:lpwstr/>
  </property>
  <property fmtid="{D5CDD505-2E9C-101B-9397-08002B2CF9AE}" pid="75" name="IVID81113D2">
    <vt:lpwstr/>
  </property>
  <property fmtid="{D5CDD505-2E9C-101B-9397-08002B2CF9AE}" pid="76" name="IVID1D231201">
    <vt:lpwstr/>
  </property>
  <property fmtid="{D5CDD505-2E9C-101B-9397-08002B2CF9AE}" pid="77" name="IVID366A14F0">
    <vt:lpwstr/>
  </property>
  <property fmtid="{D5CDD505-2E9C-101B-9397-08002B2CF9AE}" pid="78" name="IVID316311F9">
    <vt:lpwstr/>
  </property>
  <property fmtid="{D5CDD505-2E9C-101B-9397-08002B2CF9AE}" pid="79" name="IVIDE0715F1">
    <vt:lpwstr/>
  </property>
  <property fmtid="{D5CDD505-2E9C-101B-9397-08002B2CF9AE}" pid="80" name="IVID3B5816EC">
    <vt:lpwstr/>
  </property>
  <property fmtid="{D5CDD505-2E9C-101B-9397-08002B2CF9AE}" pid="81" name="IVID351414F8">
    <vt:lpwstr/>
  </property>
  <property fmtid="{D5CDD505-2E9C-101B-9397-08002B2CF9AE}" pid="82" name="IVID2F251AE7">
    <vt:lpwstr/>
  </property>
  <property fmtid="{D5CDD505-2E9C-101B-9397-08002B2CF9AE}" pid="83" name="IVID2A5E1D03">
    <vt:lpwstr/>
  </property>
  <property fmtid="{D5CDD505-2E9C-101B-9397-08002B2CF9AE}" pid="84" name="IVID306310DF">
    <vt:lpwstr/>
  </property>
  <property fmtid="{D5CDD505-2E9C-101B-9397-08002B2CF9AE}" pid="85" name="IVID266F16CF">
    <vt:lpwstr/>
  </property>
  <property fmtid="{D5CDD505-2E9C-101B-9397-08002B2CF9AE}" pid="86" name="IVID307414D1">
    <vt:lpwstr/>
  </property>
  <property fmtid="{D5CDD505-2E9C-101B-9397-08002B2CF9AE}" pid="87" name="IVID344B1400">
    <vt:lpwstr/>
  </property>
  <property fmtid="{D5CDD505-2E9C-101B-9397-08002B2CF9AE}" pid="88" name="IVID135B1DF5">
    <vt:lpwstr/>
  </property>
  <property fmtid="{D5CDD505-2E9C-101B-9397-08002B2CF9AE}" pid="89" name="IVID1A3716D3">
    <vt:lpwstr/>
  </property>
  <property fmtid="{D5CDD505-2E9C-101B-9397-08002B2CF9AE}" pid="90" name="IVIDD1916DB">
    <vt:lpwstr/>
  </property>
  <property fmtid="{D5CDD505-2E9C-101B-9397-08002B2CF9AE}" pid="91" name="IVID11431AF1">
    <vt:lpwstr/>
  </property>
  <property fmtid="{D5CDD505-2E9C-101B-9397-08002B2CF9AE}" pid="92" name="IVID1B2C19F3">
    <vt:lpwstr/>
  </property>
  <property fmtid="{D5CDD505-2E9C-101B-9397-08002B2CF9AE}" pid="93" name="IVIDD5E0FE6">
    <vt:lpwstr/>
  </property>
  <property fmtid="{D5CDD505-2E9C-101B-9397-08002B2CF9AE}" pid="94" name="IVID162D1605">
    <vt:lpwstr/>
  </property>
  <property fmtid="{D5CDD505-2E9C-101B-9397-08002B2CF9AE}" pid="95" name="IVID28741007">
    <vt:lpwstr/>
  </property>
  <property fmtid="{D5CDD505-2E9C-101B-9397-08002B2CF9AE}" pid="96" name="IVID2A3614FA">
    <vt:lpwstr/>
  </property>
  <property fmtid="{D5CDD505-2E9C-101B-9397-08002B2CF9AE}" pid="97" name="IVID15231CDF">
    <vt:lpwstr/>
  </property>
  <property fmtid="{D5CDD505-2E9C-101B-9397-08002B2CF9AE}" pid="98" name="IVID322814F3">
    <vt:lpwstr/>
  </property>
  <property fmtid="{D5CDD505-2E9C-101B-9397-08002B2CF9AE}" pid="99" name="IVID2F6C14EF">
    <vt:lpwstr/>
  </property>
  <property fmtid="{D5CDD505-2E9C-101B-9397-08002B2CF9AE}" pid="100" name="IVID252617FB">
    <vt:lpwstr/>
  </property>
  <property fmtid="{D5CDD505-2E9C-101B-9397-08002B2CF9AE}" pid="101" name="IVIDA0D1BD8">
    <vt:lpwstr/>
  </property>
  <property fmtid="{D5CDD505-2E9C-101B-9397-08002B2CF9AE}" pid="102" name="IVID3E4418F8">
    <vt:lpwstr/>
  </property>
  <property fmtid="{D5CDD505-2E9C-101B-9397-08002B2CF9AE}" pid="103" name="IVID18751B08">
    <vt:lpwstr/>
  </property>
  <property fmtid="{D5CDD505-2E9C-101B-9397-08002B2CF9AE}" pid="104" name="IVID242E11FA">
    <vt:lpwstr/>
  </property>
  <property fmtid="{D5CDD505-2E9C-101B-9397-08002B2CF9AE}" pid="105" name="IVID2C5B17D5">
    <vt:lpwstr/>
  </property>
  <property fmtid="{D5CDD505-2E9C-101B-9397-08002B2CF9AE}" pid="106" name="IVID1D4D0E00">
    <vt:lpwstr/>
  </property>
  <property fmtid="{D5CDD505-2E9C-101B-9397-08002B2CF9AE}" pid="107" name="IVID176B1807">
    <vt:lpwstr/>
  </property>
  <property fmtid="{D5CDD505-2E9C-101B-9397-08002B2CF9AE}" pid="108" name="IVID1C4C1ED2">
    <vt:lpwstr/>
  </property>
  <property fmtid="{D5CDD505-2E9C-101B-9397-08002B2CF9AE}" pid="109" name="IVID3C5710EC">
    <vt:lpwstr/>
  </property>
  <property fmtid="{D5CDD505-2E9C-101B-9397-08002B2CF9AE}" pid="110" name="IVID16F44373">
    <vt:lpwstr/>
  </property>
  <property fmtid="{D5CDD505-2E9C-101B-9397-08002B2CF9AE}" pid="111" name="IVID44F14F6">
    <vt:lpwstr/>
  </property>
  <property fmtid="{D5CDD505-2E9C-101B-9397-08002B2CF9AE}" pid="112" name="IVID3C1C1DFD">
    <vt:lpwstr/>
  </property>
  <property fmtid="{D5CDD505-2E9C-101B-9397-08002B2CF9AE}" pid="113" name="IVID2169180B">
    <vt:lpwstr/>
  </property>
  <property fmtid="{D5CDD505-2E9C-101B-9397-08002B2CF9AE}" pid="114" name="IVID3B3714D9">
    <vt:lpwstr/>
  </property>
  <property fmtid="{D5CDD505-2E9C-101B-9397-08002B2CF9AE}" pid="115" name="IVID2C7117F2">
    <vt:lpwstr/>
  </property>
  <property fmtid="{D5CDD505-2E9C-101B-9397-08002B2CF9AE}" pid="116" name="IVID1B780FF3">
    <vt:lpwstr/>
  </property>
  <property fmtid="{D5CDD505-2E9C-101B-9397-08002B2CF9AE}" pid="117" name="IVID2B3F11FE">
    <vt:lpwstr/>
  </property>
  <property fmtid="{D5CDD505-2E9C-101B-9397-08002B2CF9AE}" pid="118" name="IVID323E1004">
    <vt:lpwstr/>
  </property>
  <property fmtid="{D5CDD505-2E9C-101B-9397-08002B2CF9AE}" pid="119" name="IVIDE7111E9">
    <vt:lpwstr/>
  </property>
  <property fmtid="{D5CDD505-2E9C-101B-9397-08002B2CF9AE}" pid="120" name="IVID326E14FF">
    <vt:lpwstr/>
  </property>
</Properties>
</file>