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32760" yWindow="32760" windowWidth="19200" windowHeight="9690" tabRatio="820"/>
  </bookViews>
  <sheets>
    <sheet name="군구세외 일반회계" sheetId="55" r:id="rId1"/>
    <sheet name="군구세외 특별회계" sheetId="58" r:id="rId2"/>
  </sheets>
  <definedNames>
    <definedName name="_xlnm.Print_Area" localSheetId="0">'군구세외 일반회계'!$B$1:$L$71</definedName>
    <definedName name="_xlnm.Print_Area" localSheetId="1">'군구세외 특별회계'!$B$1:$L$71</definedName>
    <definedName name="_xlnm.Print_Titles" localSheetId="0">'군구세외 일반회계'!$5:$6</definedName>
    <definedName name="_xlnm.Print_Titles" localSheetId="1">'군구세외 특별회계'!$5:$6</definedName>
  </definedNames>
  <calcPr calcId="152511" fullCalcOnLoad="1"/>
</workbook>
</file>

<file path=xl/calcChain.xml><?xml version="1.0" encoding="utf-8"?>
<calcChain xmlns="http://schemas.openxmlformats.org/spreadsheetml/2006/main">
  <c r="K76" i="55" l="1"/>
  <c r="I77" i="55"/>
  <c r="M77" i="55"/>
  <c r="O77" i="55"/>
  <c r="E76" i="55"/>
  <c r="H76" i="55"/>
  <c r="G76" i="55"/>
  <c r="F76" i="55"/>
  <c r="I75" i="55"/>
  <c r="J75" i="55"/>
  <c r="M75" i="55"/>
  <c r="O75" i="55"/>
  <c r="K74" i="55"/>
  <c r="H74" i="55"/>
  <c r="F74" i="55"/>
  <c r="E74" i="55"/>
  <c r="K72" i="55"/>
  <c r="I73" i="55"/>
  <c r="O73" i="55"/>
  <c r="E72" i="55"/>
  <c r="H72" i="55"/>
  <c r="F72" i="55"/>
  <c r="K69" i="55"/>
  <c r="I71" i="55"/>
  <c r="M71" i="55"/>
  <c r="O71" i="55"/>
  <c r="M70" i="55"/>
  <c r="I70" i="55"/>
  <c r="O70" i="55"/>
  <c r="E69" i="55"/>
  <c r="G69" i="55"/>
  <c r="M69" i="55"/>
  <c r="F69" i="55"/>
  <c r="L68" i="55"/>
  <c r="H67" i="55"/>
  <c r="M68" i="55"/>
  <c r="I68" i="55"/>
  <c r="K67" i="55"/>
  <c r="G67" i="55"/>
  <c r="E67" i="55"/>
  <c r="L66" i="55"/>
  <c r="M66" i="55"/>
  <c r="I66" i="55"/>
  <c r="K65" i="55"/>
  <c r="H65" i="55"/>
  <c r="G65" i="55"/>
  <c r="E65" i="55"/>
  <c r="M64" i="55"/>
  <c r="I64" i="55"/>
  <c r="K63" i="55"/>
  <c r="G63" i="55"/>
  <c r="M63" i="55"/>
  <c r="F63" i="55"/>
  <c r="E63" i="55"/>
  <c r="K60" i="55"/>
  <c r="H60" i="55"/>
  <c r="M61" i="55"/>
  <c r="I61" i="55"/>
  <c r="E60" i="55"/>
  <c r="F60" i="55"/>
  <c r="I59" i="55"/>
  <c r="M59" i="55"/>
  <c r="O59" i="55"/>
  <c r="L59" i="55"/>
  <c r="H52" i="55"/>
  <c r="M57" i="55"/>
  <c r="L57" i="55"/>
  <c r="I57" i="55"/>
  <c r="G52" i="55"/>
  <c r="I56" i="55"/>
  <c r="L55" i="55"/>
  <c r="M55" i="55"/>
  <c r="I55" i="55"/>
  <c r="M54" i="55"/>
  <c r="L54" i="55"/>
  <c r="I54" i="55"/>
  <c r="O54" i="55"/>
  <c r="K52" i="55"/>
  <c r="I53" i="55"/>
  <c r="O53" i="55"/>
  <c r="M53" i="55"/>
  <c r="E52" i="55"/>
  <c r="M51" i="55"/>
  <c r="L51" i="55"/>
  <c r="I51" i="55"/>
  <c r="J51" i="55"/>
  <c r="P51" i="55"/>
  <c r="I50" i="55"/>
  <c r="O50" i="55"/>
  <c r="M50" i="55"/>
  <c r="O49" i="55"/>
  <c r="M49" i="55"/>
  <c r="L49" i="55"/>
  <c r="I49" i="55"/>
  <c r="J49" i="55"/>
  <c r="K48" i="55"/>
  <c r="H48" i="55"/>
  <c r="F48" i="55"/>
  <c r="E48" i="55"/>
  <c r="M47" i="55"/>
  <c r="L47" i="55"/>
  <c r="J47" i="55"/>
  <c r="J46" i="55"/>
  <c r="I47" i="55"/>
  <c r="P47" i="55"/>
  <c r="M46" i="55"/>
  <c r="K46" i="55"/>
  <c r="H46" i="55"/>
  <c r="G46" i="55"/>
  <c r="L46" i="55"/>
  <c r="F46" i="55"/>
  <c r="E46" i="55"/>
  <c r="L45" i="55"/>
  <c r="M45" i="55"/>
  <c r="I44" i="55"/>
  <c r="M43" i="55"/>
  <c r="L42" i="55"/>
  <c r="M42" i="55"/>
  <c r="K41" i="55"/>
  <c r="H41" i="55"/>
  <c r="E41" i="55"/>
  <c r="I39" i="55"/>
  <c r="J39" i="55"/>
  <c r="M39" i="55"/>
  <c r="O38" i="55"/>
  <c r="M38" i="55"/>
  <c r="L38" i="55"/>
  <c r="I38" i="55"/>
  <c r="J38" i="55"/>
  <c r="L37" i="55"/>
  <c r="H36" i="55"/>
  <c r="M37" i="55"/>
  <c r="K36" i="55"/>
  <c r="G36" i="55"/>
  <c r="E36" i="55"/>
  <c r="L35" i="55"/>
  <c r="H34" i="55"/>
  <c r="K34" i="55"/>
  <c r="G34" i="55"/>
  <c r="E34" i="55"/>
  <c r="L33" i="55"/>
  <c r="M33" i="55"/>
  <c r="I33" i="55"/>
  <c r="J33" i="55"/>
  <c r="P32" i="55"/>
  <c r="M32" i="55"/>
  <c r="L32" i="55"/>
  <c r="J32" i="55"/>
  <c r="I32" i="55"/>
  <c r="O32" i="55"/>
  <c r="P31" i="55"/>
  <c r="M31" i="55"/>
  <c r="L31" i="55"/>
  <c r="J31" i="55"/>
  <c r="I31" i="55"/>
  <c r="O31" i="55"/>
  <c r="P30" i="55"/>
  <c r="M30" i="55"/>
  <c r="L30" i="55"/>
  <c r="J30" i="55"/>
  <c r="I30" i="55"/>
  <c r="O30" i="55"/>
  <c r="P29" i="55"/>
  <c r="M29" i="55"/>
  <c r="L29" i="55"/>
  <c r="J29" i="55"/>
  <c r="I29" i="55"/>
  <c r="O29" i="55"/>
  <c r="K28" i="55"/>
  <c r="H28" i="55"/>
  <c r="G28" i="55"/>
  <c r="F28" i="55"/>
  <c r="E28" i="55"/>
  <c r="L27" i="55"/>
  <c r="M27" i="55"/>
  <c r="K22" i="55"/>
  <c r="I26" i="55"/>
  <c r="O26" i="55"/>
  <c r="E22" i="55"/>
  <c r="M25" i="55"/>
  <c r="L25" i="55"/>
  <c r="I25" i="55"/>
  <c r="M24" i="55"/>
  <c r="I24" i="55"/>
  <c r="I23" i="55"/>
  <c r="M23" i="55"/>
  <c r="O23" i="55"/>
  <c r="F22" i="55"/>
  <c r="M21" i="55"/>
  <c r="I20" i="55"/>
  <c r="M19" i="55"/>
  <c r="L19" i="55"/>
  <c r="I19" i="55"/>
  <c r="M18" i="55"/>
  <c r="L18" i="55"/>
  <c r="I18" i="55"/>
  <c r="M17" i="55"/>
  <c r="L17" i="55"/>
  <c r="I17" i="55"/>
  <c r="M16" i="55"/>
  <c r="L16" i="55"/>
  <c r="I16" i="55"/>
  <c r="M15" i="55"/>
  <c r="L15" i="55"/>
  <c r="I15" i="55"/>
  <c r="M14" i="55"/>
  <c r="L14" i="55"/>
  <c r="I14" i="55"/>
  <c r="H12" i="55"/>
  <c r="M13" i="55"/>
  <c r="K12" i="55"/>
  <c r="K8" i="55"/>
  <c r="E12" i="55"/>
  <c r="H9" i="55"/>
  <c r="M11" i="55"/>
  <c r="L11" i="55"/>
  <c r="K9" i="55"/>
  <c r="E9" i="55"/>
  <c r="F9" i="55"/>
  <c r="B2" i="55"/>
  <c r="L44" i="58"/>
  <c r="M44" i="58"/>
  <c r="L45" i="58"/>
  <c r="M45" i="58"/>
  <c r="L58" i="58"/>
  <c r="M58" i="58"/>
  <c r="L20" i="58"/>
  <c r="M20" i="58"/>
  <c r="F60" i="58"/>
  <c r="G60" i="58"/>
  <c r="H60" i="58"/>
  <c r="E60" i="58"/>
  <c r="B4" i="58"/>
  <c r="B2" i="58"/>
  <c r="L3" i="58"/>
  <c r="M77" i="58"/>
  <c r="L77" i="58"/>
  <c r="I77" i="58"/>
  <c r="K76" i="58"/>
  <c r="H76" i="58"/>
  <c r="G76" i="58"/>
  <c r="F76" i="58"/>
  <c r="O76" i="58"/>
  <c r="E76" i="58"/>
  <c r="M75" i="58"/>
  <c r="L75" i="58"/>
  <c r="I75" i="58"/>
  <c r="I74" i="58"/>
  <c r="K74" i="58"/>
  <c r="H74" i="58"/>
  <c r="G74" i="58"/>
  <c r="F74" i="58"/>
  <c r="E74" i="58"/>
  <c r="L74" i="58"/>
  <c r="M73" i="58"/>
  <c r="L73" i="58"/>
  <c r="I73" i="58"/>
  <c r="K72" i="58"/>
  <c r="H72" i="58"/>
  <c r="G72" i="58"/>
  <c r="F72" i="58"/>
  <c r="E72" i="58"/>
  <c r="M71" i="58"/>
  <c r="L71" i="58"/>
  <c r="I71" i="58"/>
  <c r="J71" i="58"/>
  <c r="M70" i="58"/>
  <c r="L70" i="58"/>
  <c r="I70" i="58"/>
  <c r="O70" i="58"/>
  <c r="K69" i="58"/>
  <c r="H69" i="58"/>
  <c r="G69" i="58"/>
  <c r="F69" i="58"/>
  <c r="E69" i="58"/>
  <c r="M68" i="58"/>
  <c r="L68" i="58"/>
  <c r="I68" i="58"/>
  <c r="O68" i="58"/>
  <c r="K67" i="58"/>
  <c r="H67" i="58"/>
  <c r="G67" i="58"/>
  <c r="F67" i="58"/>
  <c r="M67" i="58"/>
  <c r="E67" i="58"/>
  <c r="M66" i="58"/>
  <c r="L66" i="58"/>
  <c r="I66" i="58"/>
  <c r="I65" i="58"/>
  <c r="K65" i="58"/>
  <c r="H65" i="58"/>
  <c r="G65" i="58"/>
  <c r="F65" i="58"/>
  <c r="E65" i="58"/>
  <c r="M64" i="58"/>
  <c r="L64" i="58"/>
  <c r="I64" i="58"/>
  <c r="I63" i="58"/>
  <c r="K63" i="58"/>
  <c r="H63" i="58"/>
  <c r="G63" i="58"/>
  <c r="F63" i="58"/>
  <c r="M63" i="58"/>
  <c r="E63" i="58"/>
  <c r="M61" i="58"/>
  <c r="L61" i="58"/>
  <c r="I61" i="58"/>
  <c r="J61" i="58"/>
  <c r="J60" i="58"/>
  <c r="K60" i="58"/>
  <c r="M59" i="58"/>
  <c r="L59" i="58"/>
  <c r="I59" i="58"/>
  <c r="J59" i="58"/>
  <c r="I58" i="58"/>
  <c r="J58" i="58"/>
  <c r="M57" i="58"/>
  <c r="L57" i="58"/>
  <c r="I57" i="58"/>
  <c r="O57" i="58"/>
  <c r="M56" i="58"/>
  <c r="L56" i="58"/>
  <c r="I56" i="58"/>
  <c r="O56" i="58"/>
  <c r="M55" i="58"/>
  <c r="L55" i="58"/>
  <c r="I55" i="58"/>
  <c r="J55" i="58"/>
  <c r="M54" i="58"/>
  <c r="L54" i="58"/>
  <c r="I54" i="58"/>
  <c r="J54" i="58"/>
  <c r="M53" i="58"/>
  <c r="L53" i="58"/>
  <c r="I53" i="58"/>
  <c r="J53" i="58"/>
  <c r="K52" i="58"/>
  <c r="H52" i="58"/>
  <c r="H40" i="58"/>
  <c r="G52" i="58"/>
  <c r="L52" i="58"/>
  <c r="F52" i="58"/>
  <c r="E52" i="58"/>
  <c r="M51" i="58"/>
  <c r="L51" i="58"/>
  <c r="I51" i="58"/>
  <c r="M50" i="58"/>
  <c r="L50" i="58"/>
  <c r="I50" i="58"/>
  <c r="M49" i="58"/>
  <c r="L49" i="58"/>
  <c r="I49" i="58"/>
  <c r="I48" i="58"/>
  <c r="K48" i="58"/>
  <c r="H48" i="58"/>
  <c r="G48" i="58"/>
  <c r="F48" i="58"/>
  <c r="O48" i="58"/>
  <c r="E48" i="58"/>
  <c r="M47" i="58"/>
  <c r="L47" i="58"/>
  <c r="I47" i="58"/>
  <c r="J47" i="58"/>
  <c r="J46" i="58"/>
  <c r="K46" i="58"/>
  <c r="H46" i="58"/>
  <c r="O46" i="58"/>
  <c r="G46" i="58"/>
  <c r="F46" i="58"/>
  <c r="E46" i="58"/>
  <c r="I45" i="58"/>
  <c r="I44" i="58"/>
  <c r="O44" i="58"/>
  <c r="M43" i="58"/>
  <c r="L43" i="58"/>
  <c r="I43" i="58"/>
  <c r="M42" i="58"/>
  <c r="L42" i="58"/>
  <c r="I42" i="58"/>
  <c r="K41" i="58"/>
  <c r="H41" i="58"/>
  <c r="G41" i="58"/>
  <c r="F41" i="58"/>
  <c r="E41" i="58"/>
  <c r="M39" i="58"/>
  <c r="L39" i="58"/>
  <c r="I39" i="58"/>
  <c r="J39" i="58"/>
  <c r="M38" i="58"/>
  <c r="L38" i="58"/>
  <c r="I38" i="58"/>
  <c r="O38" i="58"/>
  <c r="M37" i="58"/>
  <c r="L37" i="58"/>
  <c r="I37" i="58"/>
  <c r="O37" i="58"/>
  <c r="K36" i="58"/>
  <c r="H36" i="58"/>
  <c r="G36" i="58"/>
  <c r="L36" i="58"/>
  <c r="F36" i="58"/>
  <c r="E36" i="58"/>
  <c r="M35" i="58"/>
  <c r="L35" i="58"/>
  <c r="I35" i="58"/>
  <c r="J35" i="58"/>
  <c r="J34" i="58"/>
  <c r="K34" i="58"/>
  <c r="H34" i="58"/>
  <c r="G34" i="58"/>
  <c r="M34" i="58"/>
  <c r="F34" i="58"/>
  <c r="E34" i="58"/>
  <c r="M33" i="58"/>
  <c r="L33" i="58"/>
  <c r="I33" i="58"/>
  <c r="J33" i="58"/>
  <c r="J28" i="58"/>
  <c r="M32" i="58"/>
  <c r="L32" i="58"/>
  <c r="I32" i="58"/>
  <c r="M31" i="58"/>
  <c r="L31" i="58"/>
  <c r="I31" i="58"/>
  <c r="O31" i="58"/>
  <c r="M30" i="58"/>
  <c r="L30" i="58"/>
  <c r="I30" i="58"/>
  <c r="M29" i="58"/>
  <c r="L29" i="58"/>
  <c r="I29" i="58"/>
  <c r="O29" i="58"/>
  <c r="K28" i="58"/>
  <c r="H28" i="58"/>
  <c r="G28" i="58"/>
  <c r="F28" i="58"/>
  <c r="E28" i="58"/>
  <c r="M27" i="58"/>
  <c r="L27" i="58"/>
  <c r="I27" i="58"/>
  <c r="O27" i="58"/>
  <c r="I26" i="58"/>
  <c r="J26" i="58"/>
  <c r="M25" i="58"/>
  <c r="L25" i="58"/>
  <c r="I25" i="58"/>
  <c r="J25" i="58"/>
  <c r="M24" i="58"/>
  <c r="L24" i="58"/>
  <c r="I24" i="58"/>
  <c r="M23" i="58"/>
  <c r="L23" i="58"/>
  <c r="I23" i="58"/>
  <c r="K22" i="58"/>
  <c r="H22" i="58"/>
  <c r="G22" i="58"/>
  <c r="F22" i="58"/>
  <c r="M22" i="58"/>
  <c r="E22" i="58"/>
  <c r="M21" i="58"/>
  <c r="L21" i="58"/>
  <c r="I21" i="58"/>
  <c r="J21" i="58"/>
  <c r="I20" i="58"/>
  <c r="O20" i="58"/>
  <c r="M19" i="58"/>
  <c r="L19" i="58"/>
  <c r="I19" i="58"/>
  <c r="O19" i="58"/>
  <c r="M18" i="58"/>
  <c r="L18" i="58"/>
  <c r="I18" i="58"/>
  <c r="M17" i="58"/>
  <c r="L17" i="58"/>
  <c r="I17" i="58"/>
  <c r="O17" i="58"/>
  <c r="M16" i="58"/>
  <c r="L16" i="58"/>
  <c r="I16" i="58"/>
  <c r="J16" i="58"/>
  <c r="M15" i="58"/>
  <c r="L15" i="58"/>
  <c r="I15" i="58"/>
  <c r="O15" i="58"/>
  <c r="M14" i="58"/>
  <c r="L14" i="58"/>
  <c r="I14" i="58"/>
  <c r="M13" i="58"/>
  <c r="L13" i="58"/>
  <c r="I13" i="58"/>
  <c r="J13" i="58"/>
  <c r="K12" i="58"/>
  <c r="H12" i="58"/>
  <c r="G12" i="58"/>
  <c r="F12" i="58"/>
  <c r="O12" i="58"/>
  <c r="E12" i="58"/>
  <c r="M11" i="58"/>
  <c r="L11" i="58"/>
  <c r="I11" i="58"/>
  <c r="J11" i="58"/>
  <c r="O11" i="58"/>
  <c r="M10" i="58"/>
  <c r="L10" i="58"/>
  <c r="I10" i="58"/>
  <c r="K9" i="58"/>
  <c r="H9" i="58"/>
  <c r="G9" i="58"/>
  <c r="M9" i="58"/>
  <c r="F9" i="58"/>
  <c r="E9" i="58"/>
  <c r="O13" i="58"/>
  <c r="O30" i="58"/>
  <c r="O32" i="58"/>
  <c r="O42" i="58"/>
  <c r="O50" i="58"/>
  <c r="O73" i="58"/>
  <c r="O10" i="58"/>
  <c r="J15" i="58"/>
  <c r="O24" i="58"/>
  <c r="J30" i="58"/>
  <c r="J32" i="58"/>
  <c r="L46" i="58"/>
  <c r="J50" i="58"/>
  <c r="I72" i="58"/>
  <c r="J73" i="58"/>
  <c r="J72" i="58"/>
  <c r="I9" i="58"/>
  <c r="J10" i="58"/>
  <c r="J9" i="58"/>
  <c r="O14" i="58"/>
  <c r="O18" i="58"/>
  <c r="J24" i="58"/>
  <c r="O43" i="58"/>
  <c r="O51" i="58"/>
  <c r="L63" i="58"/>
  <c r="L76" i="58"/>
  <c r="O77" i="58"/>
  <c r="J14" i="58"/>
  <c r="J18" i="58"/>
  <c r="J43" i="58"/>
  <c r="J51" i="58"/>
  <c r="I76" i="58"/>
  <c r="J77" i="58"/>
  <c r="J76" i="58"/>
  <c r="J20" i="58"/>
  <c r="O49" i="58"/>
  <c r="J45" i="58"/>
  <c r="L9" i="58"/>
  <c r="O45" i="58"/>
  <c r="I46" i="58"/>
  <c r="L65" i="58"/>
  <c r="O66" i="58"/>
  <c r="J49" i="58"/>
  <c r="J48" i="58"/>
  <c r="O26" i="58"/>
  <c r="J66" i="58"/>
  <c r="J65" i="58"/>
  <c r="O47" i="58"/>
  <c r="J29" i="58"/>
  <c r="M74" i="58"/>
  <c r="J75" i="58"/>
  <c r="J74" i="58"/>
  <c r="O75" i="58"/>
  <c r="O39" i="58"/>
  <c r="O21" i="58"/>
  <c r="J27" i="58"/>
  <c r="J22" i="58"/>
  <c r="M41" i="58"/>
  <c r="I41" i="58"/>
  <c r="O41" i="58"/>
  <c r="M48" i="58"/>
  <c r="L48" i="58"/>
  <c r="J44" i="58"/>
  <c r="O65" i="58"/>
  <c r="J17" i="58"/>
  <c r="M76" i="58"/>
  <c r="J42" i="58"/>
  <c r="K8" i="58"/>
  <c r="O74" i="58"/>
  <c r="J19" i="58"/>
  <c r="J64" i="58"/>
  <c r="J63" i="58"/>
  <c r="L34" i="58"/>
  <c r="O64" i="58"/>
  <c r="O9" i="58"/>
  <c r="M46" i="58"/>
  <c r="M65" i="58"/>
  <c r="L67" i="58"/>
  <c r="J57" i="58"/>
  <c r="O63" i="58"/>
  <c r="I28" i="58"/>
  <c r="O28" i="58"/>
  <c r="J31" i="58"/>
  <c r="O16" i="58"/>
  <c r="O23" i="58"/>
  <c r="O35" i="58"/>
  <c r="O71" i="58"/>
  <c r="M72" i="58"/>
  <c r="L12" i="58"/>
  <c r="J23" i="58"/>
  <c r="O25" i="58"/>
  <c r="L28" i="58"/>
  <c r="O34" i="58"/>
  <c r="L41" i="58"/>
  <c r="K62" i="58"/>
  <c r="K7" i="58"/>
  <c r="I12" i="58"/>
  <c r="H62" i="58"/>
  <c r="L72" i="58"/>
  <c r="O72" i="58"/>
  <c r="J68" i="58"/>
  <c r="J67" i="58"/>
  <c r="L22" i="58"/>
  <c r="I34" i="58"/>
  <c r="K40" i="58"/>
  <c r="I67" i="58"/>
  <c r="O67" i="58"/>
  <c r="J12" i="58"/>
  <c r="E62" i="58"/>
  <c r="E7" i="58"/>
  <c r="J56" i="58"/>
  <c r="E40" i="58"/>
  <c r="F62" i="58"/>
  <c r="O54" i="58"/>
  <c r="O53" i="58"/>
  <c r="O55" i="58"/>
  <c r="O58" i="58"/>
  <c r="M28" i="58"/>
  <c r="O33" i="58"/>
  <c r="I69" i="58"/>
  <c r="I62" i="58"/>
  <c r="H8" i="58"/>
  <c r="E8" i="58"/>
  <c r="K40" i="55"/>
  <c r="K62" i="55"/>
  <c r="M76" i="55"/>
  <c r="E62" i="55"/>
  <c r="E40" i="55"/>
  <c r="J54" i="55"/>
  <c r="P54" i="55"/>
  <c r="P57" i="55"/>
  <c r="J57" i="55"/>
  <c r="H40" i="55"/>
  <c r="L36" i="55"/>
  <c r="M28" i="55"/>
  <c r="J28" i="55"/>
  <c r="I28" i="55"/>
  <c r="O33" i="55"/>
  <c r="E8" i="55"/>
  <c r="J61" i="55"/>
  <c r="J60" i="55"/>
  <c r="I60" i="55"/>
  <c r="P61" i="55"/>
  <c r="I10" i="55"/>
  <c r="G9" i="55"/>
  <c r="L10" i="55"/>
  <c r="O28" i="55"/>
  <c r="J44" i="55"/>
  <c r="P44" i="55"/>
  <c r="O64" i="55"/>
  <c r="J70" i="55"/>
  <c r="I69" i="55"/>
  <c r="O25" i="55"/>
  <c r="J25" i="55"/>
  <c r="P25" i="55"/>
  <c r="J66" i="55"/>
  <c r="J65" i="55"/>
  <c r="I65" i="55"/>
  <c r="J74" i="55"/>
  <c r="P75" i="55"/>
  <c r="O14" i="55"/>
  <c r="J14" i="55"/>
  <c r="P14" i="55"/>
  <c r="O16" i="55"/>
  <c r="J16" i="55"/>
  <c r="P16" i="55"/>
  <c r="O18" i="55"/>
  <c r="J18" i="55"/>
  <c r="P18" i="55"/>
  <c r="O20" i="55"/>
  <c r="J20" i="55"/>
  <c r="P20" i="55"/>
  <c r="M35" i="55"/>
  <c r="M10" i="55"/>
  <c r="P33" i="55"/>
  <c r="P39" i="55"/>
  <c r="I42" i="55"/>
  <c r="O42" i="55"/>
  <c r="F41" i="55"/>
  <c r="I43" i="55"/>
  <c r="O44" i="55"/>
  <c r="I45" i="55"/>
  <c r="O45" i="55"/>
  <c r="O21" i="55"/>
  <c r="H22" i="55"/>
  <c r="H8" i="55"/>
  <c r="J23" i="55"/>
  <c r="O24" i="55"/>
  <c r="O39" i="55"/>
  <c r="G41" i="55"/>
  <c r="L43" i="55"/>
  <c r="J55" i="55"/>
  <c r="P55" i="55"/>
  <c r="J56" i="55"/>
  <c r="P56" i="55"/>
  <c r="J64" i="55"/>
  <c r="J63" i="55"/>
  <c r="I63" i="55"/>
  <c r="J68" i="55"/>
  <c r="J67" i="55"/>
  <c r="I67" i="55"/>
  <c r="O68" i="55"/>
  <c r="I35" i="55"/>
  <c r="O35" i="55"/>
  <c r="F34" i="55"/>
  <c r="M34" i="55"/>
  <c r="J73" i="55"/>
  <c r="J72" i="55"/>
  <c r="I72" i="55"/>
  <c r="O10" i="55"/>
  <c r="I11" i="55"/>
  <c r="O11" i="55"/>
  <c r="O15" i="55"/>
  <c r="J15" i="55"/>
  <c r="P15" i="55"/>
  <c r="O17" i="55"/>
  <c r="J17" i="55"/>
  <c r="P17" i="55"/>
  <c r="O19" i="55"/>
  <c r="J19" i="55"/>
  <c r="P19" i="55"/>
  <c r="G12" i="55"/>
  <c r="I21" i="55"/>
  <c r="L21" i="55"/>
  <c r="J24" i="55"/>
  <c r="P24" i="55"/>
  <c r="I27" i="55"/>
  <c r="I37" i="55"/>
  <c r="M52" i="55"/>
  <c r="L52" i="55"/>
  <c r="M73" i="55"/>
  <c r="I13" i="55"/>
  <c r="O13" i="55"/>
  <c r="G22" i="55"/>
  <c r="J26" i="55"/>
  <c r="P26" i="55"/>
  <c r="F36" i="55"/>
  <c r="M36" i="55"/>
  <c r="G48" i="55"/>
  <c r="O51" i="55"/>
  <c r="J53" i="55"/>
  <c r="P53" i="55"/>
  <c r="L56" i="55"/>
  <c r="J59" i="55"/>
  <c r="P59" i="55"/>
  <c r="L61" i="55"/>
  <c r="H63" i="55"/>
  <c r="F67" i="55"/>
  <c r="O67" i="55"/>
  <c r="L67" i="55"/>
  <c r="H69" i="55"/>
  <c r="O69" i="55"/>
  <c r="J71" i="55"/>
  <c r="P71" i="55"/>
  <c r="L73" i="55"/>
  <c r="G74" i="55"/>
  <c r="I76" i="55"/>
  <c r="J77" i="55"/>
  <c r="J76" i="55"/>
  <c r="L34" i="55"/>
  <c r="P38" i="55"/>
  <c r="O47" i="55"/>
  <c r="I48" i="55"/>
  <c r="P49" i="55"/>
  <c r="J50" i="55"/>
  <c r="P50" i="55"/>
  <c r="L53" i="55"/>
  <c r="O56" i="55"/>
  <c r="O57" i="55"/>
  <c r="I58" i="55"/>
  <c r="I52" i="55"/>
  <c r="G60" i="55"/>
  <c r="O61" i="55"/>
  <c r="F65" i="55"/>
  <c r="L65" i="55"/>
  <c r="L71" i="55"/>
  <c r="G72" i="55"/>
  <c r="I74" i="55"/>
  <c r="L77" i="55"/>
  <c r="M56" i="55"/>
  <c r="L13" i="55"/>
  <c r="L24" i="55"/>
  <c r="I46" i="55"/>
  <c r="P46" i="55"/>
  <c r="F52" i="55"/>
  <c r="O55" i="55"/>
  <c r="L64" i="55"/>
  <c r="O66" i="55"/>
  <c r="L70" i="55"/>
  <c r="L76" i="55"/>
  <c r="F12" i="55"/>
  <c r="L23" i="55"/>
  <c r="L28" i="55"/>
  <c r="L39" i="55"/>
  <c r="L50" i="55"/>
  <c r="L63" i="55"/>
  <c r="L69" i="55"/>
  <c r="L75" i="55"/>
  <c r="J41" i="58"/>
  <c r="P60" i="55"/>
  <c r="K7" i="55"/>
  <c r="P64" i="55"/>
  <c r="P67" i="55"/>
  <c r="P76" i="55"/>
  <c r="P77" i="55"/>
  <c r="E7" i="55"/>
  <c r="P73" i="55"/>
  <c r="P72" i="55"/>
  <c r="H62" i="55"/>
  <c r="J69" i="55"/>
  <c r="J62" i="55"/>
  <c r="H7" i="55"/>
  <c r="P28" i="55"/>
  <c r="L74" i="55"/>
  <c r="O74" i="55"/>
  <c r="M74" i="55"/>
  <c r="J42" i="55"/>
  <c r="I41" i="55"/>
  <c r="O41" i="55"/>
  <c r="O52" i="55"/>
  <c r="P74" i="55"/>
  <c r="L60" i="55"/>
  <c r="M60" i="55"/>
  <c r="J21" i="55"/>
  <c r="P21" i="55"/>
  <c r="P68" i="55"/>
  <c r="G40" i="55"/>
  <c r="M41" i="55"/>
  <c r="L41" i="55"/>
  <c r="J22" i="55"/>
  <c r="F40" i="55"/>
  <c r="P69" i="55"/>
  <c r="J27" i="55"/>
  <c r="P27" i="55"/>
  <c r="P63" i="55"/>
  <c r="I62" i="55"/>
  <c r="J45" i="55"/>
  <c r="P45" i="55"/>
  <c r="O63" i="55"/>
  <c r="G8" i="55"/>
  <c r="M9" i="55"/>
  <c r="L9" i="55"/>
  <c r="L72" i="55"/>
  <c r="M72" i="55"/>
  <c r="J58" i="55"/>
  <c r="P58" i="55"/>
  <c r="L22" i="55"/>
  <c r="M22" i="55"/>
  <c r="M12" i="55"/>
  <c r="L12" i="55"/>
  <c r="I12" i="55"/>
  <c r="O12" i="55"/>
  <c r="J13" i="55"/>
  <c r="J12" i="55"/>
  <c r="J37" i="55"/>
  <c r="J36" i="55"/>
  <c r="I36" i="55"/>
  <c r="O36" i="55"/>
  <c r="J35" i="55"/>
  <c r="J34" i="55"/>
  <c r="I34" i="55"/>
  <c r="P35" i="55"/>
  <c r="O37" i="55"/>
  <c r="G62" i="55"/>
  <c r="F62" i="55"/>
  <c r="O65" i="55"/>
  <c r="L48" i="55"/>
  <c r="O48" i="55"/>
  <c r="M48" i="55"/>
  <c r="O76" i="55"/>
  <c r="M67" i="55"/>
  <c r="O72" i="55"/>
  <c r="J48" i="55"/>
  <c r="M65" i="55"/>
  <c r="P66" i="55"/>
  <c r="J10" i="55"/>
  <c r="P10" i="55"/>
  <c r="I9" i="55"/>
  <c r="O27" i="55"/>
  <c r="P48" i="55"/>
  <c r="O46" i="55"/>
  <c r="O60" i="55"/>
  <c r="J11" i="55"/>
  <c r="P11" i="55"/>
  <c r="O58" i="55"/>
  <c r="I22" i="55"/>
  <c r="O22" i="55"/>
  <c r="J43" i="55"/>
  <c r="P43" i="55"/>
  <c r="P65" i="55"/>
  <c r="P70" i="55"/>
  <c r="F8" i="55"/>
  <c r="P23" i="55"/>
  <c r="P62" i="55"/>
  <c r="J52" i="55"/>
  <c r="P52" i="55"/>
  <c r="P34" i="55"/>
  <c r="F7" i="55"/>
  <c r="M40" i="55"/>
  <c r="L40" i="55"/>
  <c r="J41" i="55"/>
  <c r="O34" i="55"/>
  <c r="P13" i="55"/>
  <c r="I8" i="55"/>
  <c r="O62" i="55"/>
  <c r="P37" i="55"/>
  <c r="G7" i="55"/>
  <c r="M8" i="55"/>
  <c r="L8" i="55"/>
  <c r="P42" i="55"/>
  <c r="P12" i="55"/>
  <c r="P22" i="55"/>
  <c r="J9" i="55"/>
  <c r="J8" i="55"/>
  <c r="L62" i="55"/>
  <c r="M62" i="55"/>
  <c r="P36" i="55"/>
  <c r="I40" i="55"/>
  <c r="O40" i="55"/>
  <c r="O9" i="55"/>
  <c r="J40" i="55"/>
  <c r="J7" i="55"/>
  <c r="P41" i="55"/>
  <c r="P9" i="55"/>
  <c r="P40" i="55"/>
  <c r="M7" i="55"/>
  <c r="L7" i="55"/>
  <c r="P8" i="55"/>
  <c r="I7" i="55"/>
  <c r="O8" i="55"/>
  <c r="P7" i="55"/>
  <c r="O7" i="55"/>
  <c r="O3" i="55"/>
  <c r="L69" i="58"/>
  <c r="J38" i="58"/>
  <c r="M36" i="58"/>
  <c r="H7" i="58"/>
  <c r="O69" i="58"/>
  <c r="G62" i="58"/>
  <c r="M62" i="58"/>
  <c r="M69" i="58"/>
  <c r="I52" i="58"/>
  <c r="O52" i="58"/>
  <c r="O61" i="58"/>
  <c r="I60" i="58"/>
  <c r="O60" i="58"/>
  <c r="M60" i="58"/>
  <c r="F40" i="58"/>
  <c r="O59" i="58"/>
  <c r="M52" i="58"/>
  <c r="J52" i="58"/>
  <c r="J40" i="58"/>
  <c r="L60" i="58"/>
  <c r="J37" i="58"/>
  <c r="J36" i="58"/>
  <c r="J8" i="58"/>
  <c r="F8" i="58"/>
  <c r="I22" i="58"/>
  <c r="O22" i="58"/>
  <c r="M12" i="58"/>
  <c r="J70" i="58"/>
  <c r="J69" i="58"/>
  <c r="J62" i="58"/>
  <c r="G40" i="58"/>
  <c r="I36" i="58"/>
  <c r="O36" i="58"/>
  <c r="G8" i="58"/>
  <c r="L8" i="58"/>
  <c r="F7" i="58"/>
  <c r="L62" i="58"/>
  <c r="O62" i="58"/>
  <c r="I40" i="58"/>
  <c r="O40" i="58"/>
  <c r="J7" i="58"/>
  <c r="M40" i="58"/>
  <c r="L40" i="58"/>
  <c r="I8" i="58"/>
  <c r="G7" i="58"/>
  <c r="L7" i="58"/>
  <c r="M8" i="58"/>
  <c r="M7" i="58"/>
  <c r="I7" i="58"/>
  <c r="O7" i="58"/>
  <c r="O8" i="58"/>
  <c r="O3" i="58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02</t>
        </r>
        <r>
          <rPr>
            <b/>
            <sz val="9"/>
            <color indexed="81"/>
            <rFont val="돋움"/>
            <family val="3"/>
            <charset val="129"/>
          </rPr>
          <t>파일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</text>
    </comment>
  </commentList>
</comments>
</file>

<file path=xl/sharedStrings.xml><?xml version="1.0" encoding="utf-8"?>
<sst xmlns="http://schemas.openxmlformats.org/spreadsheetml/2006/main" count="184" uniqueCount="129">
  <si>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</si>
  <si>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</si>
  <si>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</si>
  <si>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</si>
  <si>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</si>
  <si>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</si>
  <si>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</si>
  <si>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</si>
  <si>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</si>
  <si>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</si>
  <si>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</si>
  <si>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</si>
  <si>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</si>
  <si>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</si>
  <si>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</si>
  <si>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</si>
  <si>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</si>
  <si>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</si>
  <si>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</si>
  <si>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</si>
  <si>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</si>
  <si>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</si>
  <si>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</si>
  <si>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</si>
  <si>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</si>
  <si>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</si>
  <si>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</si>
  <si>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</si>
  <si>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</si>
  <si>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</si>
  <si>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</si>
  <si>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</si>
  <si>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</si>
  <si>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</si>
  <si>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</si>
  <si>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</si>
  <si>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</si>
  <si>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</si>
  <si>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</si>
  <si>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</si>
  <si>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</si>
  <si>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</si>
  <si>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</si>
  <si>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</si>
  <si>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</si>
  <si>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</si>
  <si>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</si>
  <si>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</si>
  <si>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</si>
  <si>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</si>
  <si>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</si>
  <si>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</si>
  <si>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</si>
  <si>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</si>
  <si>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</si>
  <si>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</si>
  <si>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</si>
  <si>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</si>
  <si>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</si>
  <si>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</si>
  <si>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</si>
  <si>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</si>
  <si>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</si>
  <si>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</si>
  <si>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</si>
  <si>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</si>
  <si>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</si>
  <si>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</si>
  <si>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</si>
  <si>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</si>
  <si>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</si>
  <si>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</si>
  <si>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</si>
  <si>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</si>
  <si>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</si>
  <si>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</si>
  <si>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</si>
  <si>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</si>
  <si>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</si>
  <si>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</si>
  <si>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</si>
  <si>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</si>
  <si>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</si>
  <si>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</si>
  <si>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</si>
  <si>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</si>
  <si>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</si>
  <si>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</si>
  <si>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</si>
  <si>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</si>
  <si>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정리보류액</t>
  </si>
  <si>
    <t>기관명</t>
    <phoneticPr fontId="2" type="noConversion"/>
  </si>
  <si>
    <t>미추홀구</t>
    <phoneticPr fontId="2" type="noConversion"/>
  </si>
  <si>
    <t xml:space="preserve">2023년 6월  </t>
    <phoneticPr fontId="2" type="noConversion"/>
  </si>
  <si>
    <t>(단위:원,%)</t>
    <phoneticPr fontId="2" type="noConversion"/>
  </si>
  <si>
    <t>구 분</t>
    <phoneticPr fontId="2" type="noConversion"/>
  </si>
  <si>
    <t>최종예산액</t>
    <phoneticPr fontId="2" type="noConversion"/>
  </si>
  <si>
    <t>징수결정액</t>
    <phoneticPr fontId="2" type="noConversion"/>
  </si>
  <si>
    <t>징수율</t>
    <phoneticPr fontId="2" type="noConversion"/>
  </si>
  <si>
    <t xml:space="preserve"> 항 목 별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</si>
  <si>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</si>
  <si>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</si>
  <si>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</si>
  <si>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미수납액
(E=B-C-D)</t>
    <phoneticPr fontId="2" type="noConversion"/>
  </si>
  <si>
    <t>(C/B)</t>
    <phoneticPr fontId="2" type="noConversion"/>
  </si>
  <si>
    <t>200 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</si>
  <si>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</si>
  <si>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</si>
  <si>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212 사용료수입</t>
    <phoneticPr fontId="2" type="noConversion"/>
  </si>
  <si>
    <t>213 수수료수입</t>
    <phoneticPr fontId="2" type="noConversion"/>
  </si>
  <si>
    <t>214 사업수입</t>
    <phoneticPr fontId="2" type="noConversion"/>
  </si>
  <si>
    <t>215 징수교부금수입</t>
    <phoneticPr fontId="2" type="noConversion"/>
  </si>
  <si>
    <t>216 이자수입</t>
    <phoneticPr fontId="2" type="noConversion"/>
  </si>
  <si>
    <t>220 임시적세외수입</t>
    <phoneticPr fontId="2" type="noConversion"/>
  </si>
  <si>
    <t>221 재산매각수입</t>
    <phoneticPr fontId="2" type="noConversion"/>
  </si>
  <si>
    <t>222 자치단체간부담금</t>
    <phoneticPr fontId="2" type="noConversion"/>
  </si>
  <si>
    <t>223 보조금반환수입</t>
    <phoneticPr fontId="2" type="noConversion"/>
  </si>
  <si>
    <t>225 지난년도수입</t>
    <phoneticPr fontId="2" type="noConversion"/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</si>
  <si>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</si>
  <si>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</si>
  <si>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</si>
  <si>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</si>
  <si>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</si>
  <si>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</si>
  <si>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</si>
  <si>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235 환수금</t>
    <phoneticPr fontId="2" type="noConversion"/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</si>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</sst>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80" formatCode="_-* #,##0.0_-;\-* #,##0.0_-;_-* &quot;-&quot;_-;_-@_-"/>
    <numFmt numFmtId="187" formatCode="_-* #,##0_-;&quot;₩&quot;\!\-* #,##0_-;_-* &quot;-&quot;_-;_-@_-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4" fillId="0" borderId="0">
      <alignment vertical="center"/>
    </xf>
  </cellStyleXfs>
  <cellXfs count="92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7" borderId="18" xfId="1" applyFont="1" applyFill="1" applyBorder="1" applyAlignment="1" applyProtection="1">
      <alignment vertical="center" shrinkToFit="1"/>
      <protection locked="0"/>
    </xf>
    <xf numFmtId="41" fontId="6" fillId="0" borderId="18" xfId="0" applyNumberFormat="1" applyFont="1" applyBorder="1" applyAlignment="1" applyProtection="1">
      <alignment vertical="center"/>
    </xf>
    <xf numFmtId="41" fontId="6" fillId="11" borderId="18" xfId="1" applyFont="1" applyFill="1" applyBorder="1" applyAlignment="1" applyProtection="1">
      <alignment vertical="center" shrinkToFit="1"/>
      <protection locked="0"/>
    </xf>
    <xf numFmtId="41" fontId="6" fillId="11" borderId="18" xfId="1" applyFont="1" applyFill="1" applyBorder="1" applyAlignment="1" applyProtection="1">
      <alignment vertical="center" shrinkToFit="1"/>
    </xf>
    <xf numFmtId="41" fontId="11" fillId="0" borderId="23" xfId="1" applyFont="1" applyFill="1" applyBorder="1" applyAlignment="1" applyProtection="1">
      <alignment vertical="center" shrinkToFit="1"/>
      <protection locked="0"/>
    </xf>
    <xf numFmtId="41" fontId="11" fillId="5" borderId="29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0" xfId="0" applyFont="1" applyBorder="1" applyAlignment="1" applyProtection="1">
      <alignment horizontal="left" vertical="center"/>
      <protection locked="0"/>
    </xf>
    <xf numFmtId="41" fontId="11" fillId="12" borderId="17" xfId="1" applyFont="1" applyFill="1" applyBorder="1" applyAlignment="1" applyProtection="1">
      <alignment horizontal="left" vertical="center"/>
    </xf>
    <xf numFmtId="41" fontId="11" fillId="12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6" xfId="1" applyFont="1" applyFill="1" applyBorder="1" applyAlignment="1" applyProtection="1">
      <alignment horizontal="right" vertical="center"/>
    </xf>
    <xf numFmtId="41" fontId="6" fillId="4" borderId="27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28" xfId="1" applyFont="1" applyFill="1" applyBorder="1" applyAlignment="1" applyProtection="1">
      <alignment horizontal="center" vertical="center"/>
    </xf>
  </cellXfs>
  <cellStyles count="5">
    <cellStyle name="쉼표 [0]" xfId="1" builtinId="6"/>
    <cellStyle name="쉼표 [0] 2" xfId="2"/>
    <cellStyle name="콤마 [0]_12월월보" xfId="3"/>
    <cellStyle name="표준" xfId="0" builtinId="0"/>
    <cellStyle name="표준 2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3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4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1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F9" sqref="F9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85" t="str">
        <f>B4&amp;L3&amp;"  일반회계 세외수입 징수현황"</f>
        <v>2023년 6월  미추홀구  일반회계 세외수입 징수현황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91</v>
      </c>
      <c r="L3" s="89" t="s">
        <v>92</v>
      </c>
      <c r="M3" s="89"/>
      <c r="O3" s="3">
        <f>COUNTIF(O7:P77,"err")</f>
        <v>0</v>
      </c>
    </row>
    <row r="4" spans="2:16" s="4" customFormat="1" ht="18.75" customHeight="1" thickBot="1" x14ac:dyDescent="0.2">
      <c r="B4" s="81" t="s">
        <v>93</v>
      </c>
      <c r="C4" s="81"/>
      <c r="D4" s="81"/>
      <c r="E4" s="1"/>
      <c r="F4" s="1"/>
      <c r="G4" s="1"/>
      <c r="H4" s="1"/>
      <c r="I4" s="1"/>
      <c r="J4" s="1"/>
      <c r="K4" s="1"/>
      <c r="L4" s="86" t="s">
        <v>94</v>
      </c>
      <c r="M4" s="86"/>
    </row>
    <row r="5" spans="2:16" s="5" customFormat="1" ht="20.100000000000001" customHeight="1" x14ac:dyDescent="0.15">
      <c r="B5" s="11"/>
      <c r="C5" s="12"/>
      <c r="D5" s="13" t="s">
        <v>95</v>
      </c>
      <c r="E5" s="14" t="s">
        <v>96</v>
      </c>
      <c r="F5" s="14" t="s">
        <v>97</v>
      </c>
      <c r="G5" s="15" t="s">
        <v>2</v>
      </c>
      <c r="H5" s="14" t="s">
        <v>90</v>
      </c>
      <c r="I5" s="23" t="s">
        <v>14</v>
      </c>
      <c r="J5" s="24"/>
      <c r="K5" s="23"/>
      <c r="L5" s="90" t="s">
        <v>98</v>
      </c>
      <c r="M5" s="91"/>
    </row>
    <row r="6" spans="2:16" s="5" customFormat="1" ht="27" customHeight="1" thickBot="1" x14ac:dyDescent="0.2">
      <c r="B6" s="17" t="s">
        <v>99</v>
      </c>
      <c r="C6" s="18"/>
      <c r="D6" s="19"/>
      <c r="E6" s="20" t="s">
        <v>5</v>
      </c>
      <c r="F6" s="20" t="s">
        <v>100</v>
      </c>
      <c r="G6" s="20" t="s">
        <v>101</v>
      </c>
      <c r="H6" s="20" t="s">
        <v>102</v>
      </c>
      <c r="I6" s="25" t="s">
        <v>103</v>
      </c>
      <c r="J6" s="25" t="s">
        <v>16</v>
      </c>
      <c r="K6" s="25" t="s">
        <v>17</v>
      </c>
      <c r="L6" s="21" t="s">
        <v>10</v>
      </c>
      <c r="M6" s="22" t="s">
        <v>104</v>
      </c>
    </row>
    <row r="7" spans="2:16" s="9" customFormat="1" ht="20.100000000000001" customHeight="1" thickBot="1" x14ac:dyDescent="0.2">
      <c r="B7" s="87" t="s">
        <v>105</v>
      </c>
      <c r="C7" s="88"/>
      <c r="D7" s="88"/>
      <c r="E7" s="26">
        <f t="shared" ref="E7:K7" si="0">E8+E40+E62</f>
        <v>41886822000</v>
      </c>
      <c r="F7" s="26">
        <f t="shared" si="0"/>
        <v>44508170840</v>
      </c>
      <c r="G7" s="26">
        <f t="shared" si="0"/>
        <v>23663828113</v>
      </c>
      <c r="H7" s="26">
        <f t="shared" si="0"/>
        <v>8791830</v>
      </c>
      <c r="I7" s="26">
        <f t="shared" si="0"/>
        <v>20835550897</v>
      </c>
      <c r="J7" s="26">
        <f t="shared" si="0"/>
        <v>18865244867</v>
      </c>
      <c r="K7" s="26">
        <f t="shared" si="0"/>
        <v>1970306030</v>
      </c>
      <c r="L7" s="27">
        <f>IFERROR(G7/E7,0)*100</f>
        <v>56.494684922623165</v>
      </c>
      <c r="M7" s="28">
        <f>IFERROR(G7/F7,0)*100</f>
        <v>53.167379531429873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79" t="s">
        <v>19</v>
      </c>
      <c r="C8" s="80"/>
      <c r="D8" s="80"/>
      <c r="E8" s="29">
        <f t="shared" ref="E8:K8" si="1">E9+E12+E22+E28+E34+E36</f>
        <v>30495027000</v>
      </c>
      <c r="F8" s="29">
        <f t="shared" si="1"/>
        <v>16558889802</v>
      </c>
      <c r="G8" s="29">
        <f t="shared" si="1"/>
        <v>16336420212</v>
      </c>
      <c r="H8" s="29">
        <f t="shared" si="1"/>
        <v>0</v>
      </c>
      <c r="I8" s="29">
        <f t="shared" si="1"/>
        <v>222469590</v>
      </c>
      <c r="J8" s="29">
        <f t="shared" si="1"/>
        <v>61712810</v>
      </c>
      <c r="K8" s="29">
        <f t="shared" si="1"/>
        <v>160756780</v>
      </c>
      <c r="L8" s="29">
        <f t="shared" ref="L8:L77" si="2">IFERROR(G8/E8,0)*100</f>
        <v>53.570768151803897</v>
      </c>
      <c r="M8" s="30">
        <f t="shared" ref="M8:M77" si="3">IFERROR(G8/F8,0)*100</f>
        <v>98.656494531577053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106</v>
      </c>
      <c r="C9" s="32"/>
      <c r="D9" s="32"/>
      <c r="E9" s="33">
        <f>SUM(E10:E11)</f>
        <v>173902000</v>
      </c>
      <c r="F9" s="33">
        <f t="shared" ref="F9:K9" si="6">SUM(F10:F11)</f>
        <v>193987880</v>
      </c>
      <c r="G9" s="33">
        <f t="shared" si="6"/>
        <v>156320960</v>
      </c>
      <c r="H9" s="33">
        <f t="shared" si="6"/>
        <v>0</v>
      </c>
      <c r="I9" s="33">
        <f t="shared" si="6"/>
        <v>37666920</v>
      </c>
      <c r="J9" s="33">
        <f t="shared" si="6"/>
        <v>33881760</v>
      </c>
      <c r="K9" s="33">
        <f t="shared" si="6"/>
        <v>3785160</v>
      </c>
      <c r="L9" s="33">
        <f t="shared" si="2"/>
        <v>89.890260031512</v>
      </c>
      <c r="M9" s="34">
        <f t="shared" si="3"/>
        <v>80.582848784161158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107</v>
      </c>
      <c r="D10" s="35"/>
      <c r="E10" s="36">
        <v>50000000</v>
      </c>
      <c r="F10" s="36">
        <v>49255420</v>
      </c>
      <c r="G10" s="36">
        <v>35382010</v>
      </c>
      <c r="H10" s="36">
        <v>0</v>
      </c>
      <c r="I10" s="37">
        <f>F10-G10-H10</f>
        <v>13873410</v>
      </c>
      <c r="J10" s="37">
        <f>I10-K10</f>
        <v>10854480</v>
      </c>
      <c r="K10" s="37">
        <v>3018930</v>
      </c>
      <c r="L10" s="37">
        <f t="shared" si="2"/>
        <v>70.764020000000002</v>
      </c>
      <c r="M10" s="38">
        <f t="shared" si="3"/>
        <v>71.83373931234371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123902000</v>
      </c>
      <c r="F11" s="36">
        <v>144732460</v>
      </c>
      <c r="G11" s="36">
        <v>120938950</v>
      </c>
      <c r="H11" s="36">
        <v>0</v>
      </c>
      <c r="I11" s="37">
        <f>F11-G11-H11</f>
        <v>23793510</v>
      </c>
      <c r="J11" s="37">
        <f>I11-K11</f>
        <v>23027280</v>
      </c>
      <c r="K11" s="37">
        <v>766230</v>
      </c>
      <c r="L11" s="37">
        <f t="shared" si="2"/>
        <v>97.608553534244805</v>
      </c>
      <c r="M11" s="38">
        <f t="shared" si="3"/>
        <v>83.560349903539262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108</v>
      </c>
      <c r="C12" s="32"/>
      <c r="D12" s="32"/>
      <c r="E12" s="33">
        <f>SUM(E13:E21)</f>
        <v>3160817000</v>
      </c>
      <c r="F12" s="33">
        <f t="shared" ref="F12:K12" si="7">SUM(F13:F21)</f>
        <v>1772383057</v>
      </c>
      <c r="G12" s="33">
        <f t="shared" si="7"/>
        <v>1686703887</v>
      </c>
      <c r="H12" s="33">
        <f t="shared" si="7"/>
        <v>0</v>
      </c>
      <c r="I12" s="33">
        <f t="shared" si="7"/>
        <v>85679170</v>
      </c>
      <c r="J12" s="33">
        <f t="shared" si="7"/>
        <v>24120570</v>
      </c>
      <c r="K12" s="33">
        <f t="shared" si="7"/>
        <v>61558600</v>
      </c>
      <c r="L12" s="33">
        <f t="shared" si="2"/>
        <v>53.362908608755269</v>
      </c>
      <c r="M12" s="34">
        <f t="shared" si="3"/>
        <v>95.165877395317494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1150000000</v>
      </c>
      <c r="F13" s="36">
        <v>1089520270</v>
      </c>
      <c r="G13" s="36">
        <v>1003841100</v>
      </c>
      <c r="H13" s="36">
        <v>0</v>
      </c>
      <c r="I13" s="37">
        <f t="shared" ref="I13:I21" si="8">F13-G13-H13</f>
        <v>85679170</v>
      </c>
      <c r="J13" s="37">
        <f t="shared" ref="J13:J21" si="9">I13-K13</f>
        <v>24120570</v>
      </c>
      <c r="K13" s="37">
        <v>61558600</v>
      </c>
      <c r="L13" s="37">
        <f t="shared" si="2"/>
        <v>87.29053043478261</v>
      </c>
      <c r="M13" s="38">
        <f t="shared" si="3"/>
        <v>92.136064618605033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8"/>
        <v>0</v>
      </c>
      <c r="J14" s="37">
        <f t="shared" si="9"/>
        <v>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8"/>
        <v>0</v>
      </c>
      <c r="J17" s="37">
        <f t="shared" si="9"/>
        <v>0</v>
      </c>
      <c r="K17" s="37"/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8"/>
        <v>0</v>
      </c>
      <c r="J19" s="37">
        <f t="shared" si="9"/>
        <v>0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/>
      <c r="G20" s="36"/>
      <c r="H20" s="36"/>
      <c r="I20" s="37">
        <f t="shared" si="8"/>
        <v>0</v>
      </c>
      <c r="J20" s="37">
        <f t="shared" si="9"/>
        <v>0</v>
      </c>
      <c r="K20" s="37"/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2010817000</v>
      </c>
      <c r="F21" s="36">
        <v>682862787</v>
      </c>
      <c r="G21" s="36">
        <v>682862787</v>
      </c>
      <c r="H21" s="36">
        <v>0</v>
      </c>
      <c r="I21" s="37">
        <f t="shared" si="8"/>
        <v>0</v>
      </c>
      <c r="J21" s="37">
        <f t="shared" si="9"/>
        <v>0</v>
      </c>
      <c r="K21" s="37">
        <v>0</v>
      </c>
      <c r="L21" s="37">
        <f t="shared" si="2"/>
        <v>33.959469558890738</v>
      </c>
      <c r="M21" s="38">
        <f t="shared" si="3"/>
        <v>100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109</v>
      </c>
      <c r="C22" s="32"/>
      <c r="D22" s="32"/>
      <c r="E22" s="33">
        <f>SUM(E23:E27)</f>
        <v>12822261000</v>
      </c>
      <c r="F22" s="33">
        <f t="shared" ref="F22:K22" si="10">SUM(F23:F27)</f>
        <v>6188037016</v>
      </c>
      <c r="G22" s="33">
        <f t="shared" si="10"/>
        <v>6088913516</v>
      </c>
      <c r="H22" s="33">
        <f t="shared" si="10"/>
        <v>0</v>
      </c>
      <c r="I22" s="33">
        <f t="shared" si="10"/>
        <v>99123500</v>
      </c>
      <c r="J22" s="33">
        <f t="shared" si="10"/>
        <v>3710480</v>
      </c>
      <c r="K22" s="33">
        <f t="shared" si="10"/>
        <v>95413020</v>
      </c>
      <c r="L22" s="33">
        <f t="shared" si="2"/>
        <v>47.487050185610791</v>
      </c>
      <c r="M22" s="34">
        <f t="shared" si="3"/>
        <v>98.398143066311619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84"/>
      <c r="C23" s="35" t="s">
        <v>34</v>
      </c>
      <c r="D23" s="35"/>
      <c r="E23" s="36">
        <v>1350000000</v>
      </c>
      <c r="F23" s="36">
        <v>699675100</v>
      </c>
      <c r="G23" s="36">
        <v>685800650</v>
      </c>
      <c r="H23" s="36">
        <v>0</v>
      </c>
      <c r="I23" s="37">
        <f>F23-G23-H23</f>
        <v>13874450</v>
      </c>
      <c r="J23" s="37">
        <f>I23-K23</f>
        <v>2865400</v>
      </c>
      <c r="K23" s="37">
        <v>11009050</v>
      </c>
      <c r="L23" s="37">
        <f t="shared" si="2"/>
        <v>50.80004814814815</v>
      </c>
      <c r="M23" s="38">
        <f t="shared" si="3"/>
        <v>98.017015326113508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84"/>
      <c r="C24" s="35" t="s">
        <v>35</v>
      </c>
      <c r="D24" s="35"/>
      <c r="E24" s="36">
        <v>10806000000</v>
      </c>
      <c r="F24" s="36">
        <v>5189291245</v>
      </c>
      <c r="G24" s="36">
        <v>5104256915</v>
      </c>
      <c r="H24" s="36">
        <v>0</v>
      </c>
      <c r="I24" s="37">
        <f>F24-G24-H24</f>
        <v>85034330</v>
      </c>
      <c r="J24" s="37">
        <f>I24-K24</f>
        <v>845080</v>
      </c>
      <c r="K24" s="37">
        <v>84189250</v>
      </c>
      <c r="L24" s="37">
        <f t="shared" si="2"/>
        <v>47.235396215065705</v>
      </c>
      <c r="M24" s="38">
        <f t="shared" si="3"/>
        <v>98.361349826299843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84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84"/>
      <c r="C26" s="35" t="s">
        <v>37</v>
      </c>
      <c r="D26" s="35"/>
      <c r="E26" s="36">
        <v>327290000</v>
      </c>
      <c r="F26" s="36">
        <v>66260590</v>
      </c>
      <c r="G26" s="36">
        <v>66045870</v>
      </c>
      <c r="H26" s="36">
        <v>0</v>
      </c>
      <c r="I26" s="37">
        <f>F26-G26-H26</f>
        <v>214720</v>
      </c>
      <c r="J26" s="37">
        <f>I26-K26</f>
        <v>0</v>
      </c>
      <c r="K26" s="37">
        <v>214720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84"/>
      <c r="C27" s="35" t="s">
        <v>38</v>
      </c>
      <c r="D27" s="35"/>
      <c r="E27" s="36">
        <v>338971000</v>
      </c>
      <c r="F27" s="36">
        <v>232810081</v>
      </c>
      <c r="G27" s="36">
        <v>232810081</v>
      </c>
      <c r="H27" s="36">
        <v>0</v>
      </c>
      <c r="I27" s="37">
        <f>F27-G27-H27</f>
        <v>0</v>
      </c>
      <c r="J27" s="37">
        <f>I27-K27</f>
        <v>0</v>
      </c>
      <c r="K27" s="37">
        <v>0</v>
      </c>
      <c r="L27" s="37">
        <f t="shared" si="2"/>
        <v>68.681415519321703</v>
      </c>
      <c r="M27" s="38">
        <f t="shared" si="3"/>
        <v>100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110</v>
      </c>
      <c r="C28" s="32"/>
      <c r="D28" s="32"/>
      <c r="E28" s="33">
        <f>SUM(E29:E33)</f>
        <v>571737000</v>
      </c>
      <c r="F28" s="33">
        <f t="shared" ref="F28:K28" si="11">SUM(F29:F33)</f>
        <v>245059645</v>
      </c>
      <c r="G28" s="33">
        <f t="shared" si="11"/>
        <v>245059645</v>
      </c>
      <c r="H28" s="33">
        <f t="shared" si="11"/>
        <v>0</v>
      </c>
      <c r="I28" s="33">
        <f t="shared" si="11"/>
        <v>0</v>
      </c>
      <c r="J28" s="33">
        <f t="shared" si="11"/>
        <v>0</v>
      </c>
      <c r="K28" s="33">
        <f t="shared" si="11"/>
        <v>0</v>
      </c>
      <c r="L28" s="33">
        <f t="shared" si="2"/>
        <v>42.862302946984364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84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84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84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84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84"/>
      <c r="C33" s="35" t="s">
        <v>44</v>
      </c>
      <c r="D33" s="35"/>
      <c r="E33" s="36">
        <v>571737000</v>
      </c>
      <c r="F33" s="36">
        <v>245059645</v>
      </c>
      <c r="G33" s="36">
        <v>245059645</v>
      </c>
      <c r="H33" s="36">
        <v>0</v>
      </c>
      <c r="I33" s="37">
        <f>F33-G33-H33</f>
        <v>0</v>
      </c>
      <c r="J33" s="37">
        <f>I33-K33</f>
        <v>0</v>
      </c>
      <c r="K33" s="37">
        <v>0</v>
      </c>
      <c r="L33" s="37">
        <f>IFERROR(G33/#REF!,0)*100</f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111</v>
      </c>
      <c r="C34" s="32"/>
      <c r="D34" s="32"/>
      <c r="E34" s="33">
        <f>E35</f>
        <v>10933213000</v>
      </c>
      <c r="F34" s="33">
        <f t="shared" ref="F34:K34" si="12">F35</f>
        <v>6944585340</v>
      </c>
      <c r="G34" s="33">
        <f t="shared" si="12"/>
        <v>6944585340</v>
      </c>
      <c r="H34" s="33">
        <f t="shared" si="12"/>
        <v>0</v>
      </c>
      <c r="I34" s="33">
        <f t="shared" si="12"/>
        <v>0</v>
      </c>
      <c r="J34" s="33">
        <f t="shared" si="12"/>
        <v>0</v>
      </c>
      <c r="K34" s="33">
        <f t="shared" si="12"/>
        <v>0</v>
      </c>
      <c r="L34" s="33">
        <f t="shared" si="2"/>
        <v>63.518247929497029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10933213000</v>
      </c>
      <c r="F35" s="36">
        <v>6944585340</v>
      </c>
      <c r="G35" s="36">
        <v>6944585340</v>
      </c>
      <c r="H35" s="36">
        <v>0</v>
      </c>
      <c r="I35" s="37">
        <f>F35-G35-H35</f>
        <v>0</v>
      </c>
      <c r="J35" s="37">
        <f>I35-K35</f>
        <v>0</v>
      </c>
      <c r="K35" s="37">
        <v>0</v>
      </c>
      <c r="L35" s="37">
        <f>IFERROR(G35/E35,0)*100</f>
        <v>63.518247929497029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112</v>
      </c>
      <c r="C36" s="32"/>
      <c r="D36" s="32"/>
      <c r="E36" s="33">
        <f>SUM(E37:E39)</f>
        <v>2833097000</v>
      </c>
      <c r="F36" s="33">
        <f t="shared" ref="F36:K36" si="13">SUM(F37:F39)</f>
        <v>1214836864</v>
      </c>
      <c r="G36" s="33">
        <f t="shared" si="13"/>
        <v>1214836864</v>
      </c>
      <c r="H36" s="33">
        <f t="shared" si="13"/>
        <v>0</v>
      </c>
      <c r="I36" s="33">
        <f t="shared" si="13"/>
        <v>0</v>
      </c>
      <c r="J36" s="33">
        <f t="shared" si="13"/>
        <v>0</v>
      </c>
      <c r="K36" s="33">
        <f t="shared" si="13"/>
        <v>0</v>
      </c>
      <c r="L36" s="39">
        <f t="shared" si="2"/>
        <v>42.88017191080997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84"/>
      <c r="C37" s="35" t="s">
        <v>47</v>
      </c>
      <c r="D37" s="35"/>
      <c r="E37" s="36">
        <v>2717325000</v>
      </c>
      <c r="F37" s="36">
        <v>1186363885</v>
      </c>
      <c r="G37" s="36">
        <v>1186363885</v>
      </c>
      <c r="H37" s="36">
        <v>0</v>
      </c>
      <c r="I37" s="37">
        <f>F37-G37-H37</f>
        <v>0</v>
      </c>
      <c r="J37" s="37">
        <f>I37-K37</f>
        <v>0</v>
      </c>
      <c r="K37" s="37">
        <v>0</v>
      </c>
      <c r="L37" s="41">
        <f t="shared" si="2"/>
        <v>43.659256253852597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84"/>
      <c r="C38" s="35" t="s">
        <v>48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84"/>
      <c r="C39" s="35" t="s">
        <v>49</v>
      </c>
      <c r="D39" s="35"/>
      <c r="E39" s="36">
        <v>115772000</v>
      </c>
      <c r="F39" s="36">
        <v>28472979</v>
      </c>
      <c r="G39" s="36">
        <v>28472979</v>
      </c>
      <c r="H39" s="36">
        <v>0</v>
      </c>
      <c r="I39" s="37">
        <f>F39-G39-H39</f>
        <v>0</v>
      </c>
      <c r="J39" s="37">
        <f>I39-K39</f>
        <v>0</v>
      </c>
      <c r="K39" s="37">
        <v>0</v>
      </c>
      <c r="L39" s="41">
        <f>IFERROR(G39/E33,0)*100</f>
        <v>4.9800833250253174</v>
      </c>
      <c r="M39" s="42">
        <f t="shared" si="3"/>
        <v>100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82" t="s">
        <v>113</v>
      </c>
      <c r="C40" s="83"/>
      <c r="D40" s="83"/>
      <c r="E40" s="43">
        <f>E41+E46+E48+E52+E60</f>
        <v>8199148000</v>
      </c>
      <c r="F40" s="43">
        <f t="shared" ref="F40:K40" si="14">F41+F46+F48+F52+F60</f>
        <v>24990639218</v>
      </c>
      <c r="G40" s="43">
        <f t="shared" si="14"/>
        <v>6132394081</v>
      </c>
      <c r="H40" s="43">
        <f t="shared" si="14"/>
        <v>8791830</v>
      </c>
      <c r="I40" s="43">
        <f t="shared" si="14"/>
        <v>18849453307</v>
      </c>
      <c r="J40" s="43">
        <f t="shared" si="14"/>
        <v>17445720747</v>
      </c>
      <c r="K40" s="43">
        <f t="shared" si="14"/>
        <v>1403732560</v>
      </c>
      <c r="L40" s="44">
        <f t="shared" si="2"/>
        <v>74.793064852592011</v>
      </c>
      <c r="M40" s="45">
        <f t="shared" si="3"/>
        <v>24.538764404965772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114</v>
      </c>
      <c r="C41" s="32"/>
      <c r="D41" s="32"/>
      <c r="E41" s="33">
        <f>SUM(E42:E45)</f>
        <v>3068000000</v>
      </c>
      <c r="F41" s="33">
        <f t="shared" ref="F41:K41" si="15">SUM(F42:F45)</f>
        <v>2466925650</v>
      </c>
      <c r="G41" s="33">
        <f t="shared" si="15"/>
        <v>2223295880</v>
      </c>
      <c r="H41" s="33">
        <f t="shared" si="15"/>
        <v>0</v>
      </c>
      <c r="I41" s="33">
        <f t="shared" si="15"/>
        <v>243629770</v>
      </c>
      <c r="J41" s="33">
        <f t="shared" si="15"/>
        <v>243629770</v>
      </c>
      <c r="K41" s="33">
        <f t="shared" si="15"/>
        <v>0</v>
      </c>
      <c r="L41" s="39">
        <f t="shared" si="2"/>
        <v>72.467271186440669</v>
      </c>
      <c r="M41" s="40">
        <f t="shared" si="3"/>
        <v>90.124154329499149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36">
        <v>0</v>
      </c>
      <c r="F42" s="36">
        <v>0</v>
      </c>
      <c r="G42" s="36">
        <v>0</v>
      </c>
      <c r="H42" s="36">
        <v>0</v>
      </c>
      <c r="I42" s="37">
        <f>F42-G42-H42</f>
        <v>0</v>
      </c>
      <c r="J42" s="37">
        <f>I42-K42</f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36">
        <v>0</v>
      </c>
      <c r="F43" s="36">
        <v>0</v>
      </c>
      <c r="G43" s="36">
        <v>0</v>
      </c>
      <c r="H43" s="36">
        <v>0</v>
      </c>
      <c r="I43" s="37">
        <f>F43-G43-H43</f>
        <v>0</v>
      </c>
      <c r="J43" s="37">
        <f>I43-K43</f>
        <v>0</v>
      </c>
      <c r="K43" s="37">
        <v>0</v>
      </c>
      <c r="L43" s="41">
        <f t="shared" si="2"/>
        <v>0</v>
      </c>
      <c r="M43" s="42">
        <f t="shared" si="3"/>
        <v>0</v>
      </c>
      <c r="O43" s="9"/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36">
        <v>3038000000</v>
      </c>
      <c r="F44" s="36">
        <v>2437448650</v>
      </c>
      <c r="G44" s="36">
        <v>2193818880</v>
      </c>
      <c r="H44" s="36">
        <v>0</v>
      </c>
      <c r="I44" s="37">
        <f>F44-G44-H44</f>
        <v>243629770</v>
      </c>
      <c r="J44" s="37">
        <f>I44-K44</f>
        <v>243629770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36">
        <v>30000000</v>
      </c>
      <c r="F45" s="36">
        <v>29477000</v>
      </c>
      <c r="G45" s="36">
        <v>29477000</v>
      </c>
      <c r="H45" s="36">
        <v>0</v>
      </c>
      <c r="I45" s="37">
        <f>F45-G45-H45</f>
        <v>0</v>
      </c>
      <c r="J45" s="37">
        <f>I45-K45</f>
        <v>0</v>
      </c>
      <c r="K45" s="37">
        <v>0</v>
      </c>
      <c r="L45" s="41">
        <f t="shared" si="2"/>
        <v>98.256666666666675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115</v>
      </c>
      <c r="C46" s="32"/>
      <c r="D46" s="32"/>
      <c r="E46" s="33">
        <f>E47</f>
        <v>0</v>
      </c>
      <c r="F46" s="33">
        <f t="shared" ref="F46:K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116</v>
      </c>
      <c r="C48" s="32"/>
      <c r="D48" s="32"/>
      <c r="E48" s="33">
        <f>SUM(E49:E51)</f>
        <v>0</v>
      </c>
      <c r="F48" s="33">
        <f t="shared" ref="F48:K48" si="17">SUM(F49:F51)</f>
        <v>397635511</v>
      </c>
      <c r="G48" s="33">
        <f t="shared" si="17"/>
        <v>391472181</v>
      </c>
      <c r="H48" s="33">
        <f t="shared" si="17"/>
        <v>0</v>
      </c>
      <c r="I48" s="33">
        <f t="shared" si="17"/>
        <v>6163330</v>
      </c>
      <c r="J48" s="33">
        <f t="shared" si="17"/>
        <v>0</v>
      </c>
      <c r="K48" s="33">
        <f t="shared" si="17"/>
        <v>6163330</v>
      </c>
      <c r="L48" s="39">
        <f t="shared" si="2"/>
        <v>0</v>
      </c>
      <c r="M48" s="40">
        <f t="shared" si="3"/>
        <v>98.450005135481973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36">
        <v>0</v>
      </c>
      <c r="F50" s="36">
        <v>397635511</v>
      </c>
      <c r="G50" s="36">
        <v>391472181</v>
      </c>
      <c r="H50" s="36">
        <v>0</v>
      </c>
      <c r="I50" s="37">
        <f>F50-G50-H50</f>
        <v>6163330</v>
      </c>
      <c r="J50" s="37">
        <f>I50-K50</f>
        <v>0</v>
      </c>
      <c r="K50" s="37">
        <v>6163330</v>
      </c>
      <c r="L50" s="41">
        <f>IFERROR(G50/E50,0)*100</f>
        <v>0</v>
      </c>
      <c r="M50" s="42">
        <f>IFERROR(G50/F50,0)*100</f>
        <v>98.450005135481973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3031148000</v>
      </c>
      <c r="F52" s="33">
        <f t="shared" ref="F52:K52" si="18">SUM(F53:F59)</f>
        <v>3798122217</v>
      </c>
      <c r="G52" s="33">
        <f t="shared" si="18"/>
        <v>2721156601</v>
      </c>
      <c r="H52" s="33">
        <f t="shared" si="18"/>
        <v>0</v>
      </c>
      <c r="I52" s="33">
        <f t="shared" si="18"/>
        <v>1076965616</v>
      </c>
      <c r="J52" s="33">
        <f t="shared" si="18"/>
        <v>5546386</v>
      </c>
      <c r="K52" s="33">
        <f t="shared" si="18"/>
        <v>1071419230</v>
      </c>
      <c r="L52" s="39">
        <f t="shared" si="2"/>
        <v>89.773135491899438</v>
      </c>
      <c r="M52" s="40">
        <f t="shared" si="3"/>
        <v>71.644787753811244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36">
        <v>0</v>
      </c>
      <c r="F53" s="36">
        <v>510420</v>
      </c>
      <c r="G53" s="36">
        <v>510420</v>
      </c>
      <c r="H53" s="36">
        <v>0</v>
      </c>
      <c r="I53" s="37">
        <f t="shared" ref="I53:I58" si="19">F53-G53-H53</f>
        <v>0</v>
      </c>
      <c r="J53" s="37">
        <f t="shared" ref="J53:J58" si="20">I53-K53</f>
        <v>-254510</v>
      </c>
      <c r="K53" s="37">
        <v>254510</v>
      </c>
      <c r="L53" s="41">
        <f t="shared" si="2"/>
        <v>0</v>
      </c>
      <c r="M53" s="42">
        <f t="shared" si="3"/>
        <v>100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/>
      <c r="G54" s="47"/>
      <c r="H54" s="47"/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36">
        <v>0</v>
      </c>
      <c r="F55" s="36">
        <v>11743800</v>
      </c>
      <c r="G55" s="36">
        <v>11743800</v>
      </c>
      <c r="H55" s="36">
        <v>0</v>
      </c>
      <c r="I55" s="37">
        <f t="shared" si="19"/>
        <v>0</v>
      </c>
      <c r="J55" s="37">
        <f t="shared" si="20"/>
        <v>0</v>
      </c>
      <c r="K55" s="37">
        <v>0</v>
      </c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36">
        <v>1412598000</v>
      </c>
      <c r="F56" s="36">
        <v>1079059600</v>
      </c>
      <c r="G56" s="36">
        <v>46536640</v>
      </c>
      <c r="H56" s="36">
        <v>0</v>
      </c>
      <c r="I56" s="37">
        <f t="shared" si="19"/>
        <v>1032522960</v>
      </c>
      <c r="J56" s="37">
        <f t="shared" si="20"/>
        <v>0</v>
      </c>
      <c r="K56" s="37">
        <v>1032522960</v>
      </c>
      <c r="L56" s="41">
        <f t="shared" si="2"/>
        <v>3.2944008132533105</v>
      </c>
      <c r="M56" s="42">
        <f t="shared" si="3"/>
        <v>4.3127033946966415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/>
      <c r="G57" s="47"/>
      <c r="H57" s="47"/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36">
        <v>203728000</v>
      </c>
      <c r="F58" s="36">
        <v>203728150</v>
      </c>
      <c r="G58" s="36">
        <v>203728150</v>
      </c>
      <c r="H58" s="36">
        <v>0</v>
      </c>
      <c r="I58" s="37">
        <f t="shared" si="19"/>
        <v>0</v>
      </c>
      <c r="J58" s="37">
        <f t="shared" si="20"/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36">
        <v>1414822000</v>
      </c>
      <c r="F59" s="36">
        <v>2503080247</v>
      </c>
      <c r="G59" s="36">
        <v>2458637591</v>
      </c>
      <c r="H59" s="36">
        <v>0</v>
      </c>
      <c r="I59" s="37">
        <f>F59-G59-H59</f>
        <v>44442656</v>
      </c>
      <c r="J59" s="37">
        <f>I59-K59</f>
        <v>5800896</v>
      </c>
      <c r="K59" s="37">
        <v>38641760</v>
      </c>
      <c r="L59" s="41">
        <f t="shared" si="2"/>
        <v>173.77716709239749</v>
      </c>
      <c r="M59" s="42">
        <f t="shared" si="3"/>
        <v>98.224481374368025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117</v>
      </c>
      <c r="C60" s="32"/>
      <c r="D60" s="32"/>
      <c r="E60" s="50">
        <f>E61</f>
        <v>2100000000</v>
      </c>
      <c r="F60" s="50">
        <f t="shared" ref="F60:K60" si="21">F61</f>
        <v>18327955840</v>
      </c>
      <c r="G60" s="50">
        <f t="shared" si="21"/>
        <v>796469419</v>
      </c>
      <c r="H60" s="50">
        <f t="shared" si="21"/>
        <v>8791830</v>
      </c>
      <c r="I60" s="50">
        <f t="shared" si="21"/>
        <v>17522694591</v>
      </c>
      <c r="J60" s="50">
        <f t="shared" si="21"/>
        <v>17196544591</v>
      </c>
      <c r="K60" s="50">
        <f t="shared" si="21"/>
        <v>326150000</v>
      </c>
      <c r="L60" s="39">
        <f t="shared" si="2"/>
        <v>37.927115190476194</v>
      </c>
      <c r="M60" s="40">
        <f t="shared" si="3"/>
        <v>4.3456533066373861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36">
        <v>2100000000</v>
      </c>
      <c r="F61" s="36">
        <v>18327955840</v>
      </c>
      <c r="G61" s="36">
        <v>796469419</v>
      </c>
      <c r="H61" s="36">
        <v>8791830</v>
      </c>
      <c r="I61" s="37">
        <f>F61-G61-H61</f>
        <v>17522694591</v>
      </c>
      <c r="J61" s="37">
        <f>I61-K61</f>
        <v>17196544591</v>
      </c>
      <c r="K61" s="37">
        <v>326150000</v>
      </c>
      <c r="L61" s="41">
        <f>IFERROR(G61/E61,0)*100</f>
        <v>37.927115190476194</v>
      </c>
      <c r="M61" s="42">
        <f>IFERROR(G61/F61,0)*100</f>
        <v>4.3456533066373861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82" t="s">
        <v>118</v>
      </c>
      <c r="C62" s="83"/>
      <c r="D62" s="83"/>
      <c r="E62" s="43">
        <f>E63+E65+E67+E69+E72+E74+E76</f>
        <v>3192647000</v>
      </c>
      <c r="F62" s="43">
        <f t="shared" ref="F62:K62" si="22">F63+F65+F67+F69+F72+F74+F76</f>
        <v>2958641820</v>
      </c>
      <c r="G62" s="43">
        <f t="shared" si="22"/>
        <v>1195013820</v>
      </c>
      <c r="H62" s="43">
        <f t="shared" si="22"/>
        <v>0</v>
      </c>
      <c r="I62" s="43">
        <f t="shared" si="22"/>
        <v>1763628000</v>
      </c>
      <c r="J62" s="43">
        <f t="shared" si="22"/>
        <v>1357811310</v>
      </c>
      <c r="K62" s="43">
        <f t="shared" si="22"/>
        <v>405816690</v>
      </c>
      <c r="L62" s="44">
        <f t="shared" si="2"/>
        <v>37.43018943215457</v>
      </c>
      <c r="M62" s="45">
        <f t="shared" si="3"/>
        <v>40.39062153187573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119</v>
      </c>
      <c r="C63" s="32"/>
      <c r="D63" s="32"/>
      <c r="E63" s="50">
        <f>E64</f>
        <v>71000000</v>
      </c>
      <c r="F63" s="50">
        <f t="shared" ref="F63:K63" si="23">F64</f>
        <v>522673550</v>
      </c>
      <c r="G63" s="50">
        <f t="shared" si="23"/>
        <v>32284000</v>
      </c>
      <c r="H63" s="50">
        <f t="shared" si="23"/>
        <v>0</v>
      </c>
      <c r="I63" s="50">
        <f t="shared" si="23"/>
        <v>490389550</v>
      </c>
      <c r="J63" s="50">
        <f t="shared" si="23"/>
        <v>472464550</v>
      </c>
      <c r="K63" s="50">
        <f t="shared" si="23"/>
        <v>17925000</v>
      </c>
      <c r="L63" s="39">
        <f t="shared" si="2"/>
        <v>45.47042253521127</v>
      </c>
      <c r="M63" s="40">
        <f t="shared" si="3"/>
        <v>6.1767043692951367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36">
        <v>71000000</v>
      </c>
      <c r="F64" s="36">
        <v>522673550</v>
      </c>
      <c r="G64" s="36">
        <v>32284000</v>
      </c>
      <c r="H64" s="36">
        <v>0</v>
      </c>
      <c r="I64" s="37">
        <f>F64-G64-H64</f>
        <v>490389550</v>
      </c>
      <c r="J64" s="37">
        <f>I64-K64</f>
        <v>472464550</v>
      </c>
      <c r="K64" s="37">
        <v>17925000</v>
      </c>
      <c r="L64" s="41">
        <f t="shared" si="2"/>
        <v>45.47042253521127</v>
      </c>
      <c r="M64" s="42">
        <f t="shared" si="3"/>
        <v>6.1767043692951367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120</v>
      </c>
      <c r="C65" s="32"/>
      <c r="D65" s="32"/>
      <c r="E65" s="51">
        <f>E66</f>
        <v>321000000</v>
      </c>
      <c r="F65" s="51">
        <f t="shared" ref="F65:K65" si="24">F66</f>
        <v>55675780</v>
      </c>
      <c r="G65" s="51">
        <f t="shared" si="24"/>
        <v>31895750</v>
      </c>
      <c r="H65" s="51">
        <f t="shared" si="24"/>
        <v>0</v>
      </c>
      <c r="I65" s="51">
        <f t="shared" si="24"/>
        <v>23780030</v>
      </c>
      <c r="J65" s="51">
        <f t="shared" si="24"/>
        <v>12151320</v>
      </c>
      <c r="K65" s="51">
        <f t="shared" si="24"/>
        <v>11628710</v>
      </c>
      <c r="L65" s="53">
        <f t="shared" si="2"/>
        <v>9.9363707165109041</v>
      </c>
      <c r="M65" s="54">
        <f t="shared" si="3"/>
        <v>57.288375663529102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121</v>
      </c>
      <c r="D66" s="35"/>
      <c r="E66" s="36">
        <v>321000000</v>
      </c>
      <c r="F66" s="36">
        <v>55675780</v>
      </c>
      <c r="G66" s="36">
        <v>31895750</v>
      </c>
      <c r="H66" s="36">
        <v>0</v>
      </c>
      <c r="I66" s="37">
        <f>F66-G66-H66</f>
        <v>23780030</v>
      </c>
      <c r="J66" s="37">
        <f>I66-K66</f>
        <v>12151320</v>
      </c>
      <c r="K66" s="37">
        <v>11628710</v>
      </c>
      <c r="L66" s="41">
        <f>IFERROR(G66/E66,0)*100</f>
        <v>9.9363707165109041</v>
      </c>
      <c r="M66" s="42">
        <f>IFERROR(G66/F66,0)*100</f>
        <v>57.288375663529102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122</v>
      </c>
      <c r="C67" s="32"/>
      <c r="D67" s="32"/>
      <c r="E67" s="51">
        <f>E68</f>
        <v>301194000</v>
      </c>
      <c r="F67" s="51">
        <f t="shared" ref="F67:K67" si="25">F68</f>
        <v>373284870</v>
      </c>
      <c r="G67" s="51">
        <f t="shared" si="25"/>
        <v>113639870</v>
      </c>
      <c r="H67" s="51">
        <f t="shared" si="25"/>
        <v>0</v>
      </c>
      <c r="I67" s="51">
        <f t="shared" si="25"/>
        <v>259645000</v>
      </c>
      <c r="J67" s="51">
        <f t="shared" si="25"/>
        <v>242994300</v>
      </c>
      <c r="K67" s="51">
        <f t="shared" si="25"/>
        <v>16650700</v>
      </c>
      <c r="L67" s="53">
        <f t="shared" si="2"/>
        <v>37.729792094132023</v>
      </c>
      <c r="M67" s="54">
        <f t="shared" si="3"/>
        <v>30.443202801120762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123</v>
      </c>
      <c r="D68" s="35"/>
      <c r="E68" s="36">
        <v>301194000</v>
      </c>
      <c r="F68" s="36">
        <v>373284870</v>
      </c>
      <c r="G68" s="36">
        <v>113639870</v>
      </c>
      <c r="H68" s="36">
        <v>0</v>
      </c>
      <c r="I68" s="37">
        <f>F68-G68-H68</f>
        <v>259645000</v>
      </c>
      <c r="J68" s="37">
        <f>I68-K68</f>
        <v>242994300</v>
      </c>
      <c r="K68" s="37">
        <v>16650700</v>
      </c>
      <c r="L68" s="41">
        <f t="shared" si="2"/>
        <v>37.729792094132023</v>
      </c>
      <c r="M68" s="42">
        <f t="shared" si="3"/>
        <v>30.443202801120762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124</v>
      </c>
      <c r="C69" s="32"/>
      <c r="D69" s="32"/>
      <c r="E69" s="52">
        <f>SUM(E70:E71)</f>
        <v>1603260000</v>
      </c>
      <c r="F69" s="52">
        <f t="shared" ref="F69:K69" si="26">SUM(F70:F71)</f>
        <v>1405163310</v>
      </c>
      <c r="G69" s="52">
        <f t="shared" si="26"/>
        <v>735916260</v>
      </c>
      <c r="H69" s="52">
        <f t="shared" si="26"/>
        <v>0</v>
      </c>
      <c r="I69" s="52">
        <f t="shared" si="26"/>
        <v>669247050</v>
      </c>
      <c r="J69" s="52">
        <f t="shared" si="26"/>
        <v>624397050</v>
      </c>
      <c r="K69" s="52">
        <f t="shared" si="26"/>
        <v>44850000</v>
      </c>
      <c r="L69" s="53">
        <f t="shared" si="2"/>
        <v>45.901242468470492</v>
      </c>
      <c r="M69" s="54">
        <f t="shared" si="3"/>
        <v>52.372294007591194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36">
        <v>591000000</v>
      </c>
      <c r="F70" s="36">
        <v>726362000</v>
      </c>
      <c r="G70" s="36">
        <v>244947870</v>
      </c>
      <c r="H70" s="36">
        <v>0</v>
      </c>
      <c r="I70" s="37">
        <f>F70-G70-H70</f>
        <v>481414130</v>
      </c>
      <c r="J70" s="37">
        <f>I70-K70</f>
        <v>474114130</v>
      </c>
      <c r="K70" s="37">
        <v>7300000</v>
      </c>
      <c r="L70" s="56">
        <f t="shared" si="2"/>
        <v>41.446340101522843</v>
      </c>
      <c r="M70" s="57">
        <f t="shared" si="3"/>
        <v>33.722561202265538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36">
        <v>1012260000</v>
      </c>
      <c r="F71" s="36">
        <v>678801310</v>
      </c>
      <c r="G71" s="36">
        <v>490968390</v>
      </c>
      <c r="H71" s="36">
        <v>0</v>
      </c>
      <c r="I71" s="37">
        <f>F71-G71-H71</f>
        <v>187832920</v>
      </c>
      <c r="J71" s="37">
        <f>I71-K71</f>
        <v>150282920</v>
      </c>
      <c r="K71" s="37">
        <v>37550000</v>
      </c>
      <c r="L71" s="56">
        <f t="shared" si="2"/>
        <v>48.502202003437851</v>
      </c>
      <c r="M71" s="57">
        <f t="shared" si="3"/>
        <v>72.32873342569124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125</v>
      </c>
      <c r="C72" s="32"/>
      <c r="D72" s="32"/>
      <c r="E72" s="51">
        <f>E73</f>
        <v>0</v>
      </c>
      <c r="F72" s="51">
        <f t="shared" ref="F72:K72" si="27">F73</f>
        <v>46626610</v>
      </c>
      <c r="G72" s="51">
        <f t="shared" si="27"/>
        <v>24005430</v>
      </c>
      <c r="H72" s="51">
        <f t="shared" si="27"/>
        <v>0</v>
      </c>
      <c r="I72" s="51">
        <f t="shared" si="27"/>
        <v>22621180</v>
      </c>
      <c r="J72" s="51">
        <f t="shared" si="27"/>
        <v>4476100</v>
      </c>
      <c r="K72" s="51">
        <f t="shared" si="27"/>
        <v>18145080</v>
      </c>
      <c r="L72" s="53">
        <f t="shared" si="2"/>
        <v>0</v>
      </c>
      <c r="M72" s="54">
        <f t="shared" si="3"/>
        <v>51.484399144608631</v>
      </c>
      <c r="O72" s="9" t="str">
        <f t="shared" ref="O72:O77" si="28">IF(F72=G72+H72+I72,"","err")</f>
        <v/>
      </c>
      <c r="P72" s="9" t="str">
        <f t="shared" ref="P72:P77" si="29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36">
        <v>0</v>
      </c>
      <c r="F73" s="36">
        <v>46626610</v>
      </c>
      <c r="G73" s="36">
        <v>24005430</v>
      </c>
      <c r="H73" s="36">
        <v>0</v>
      </c>
      <c r="I73" s="37">
        <f>F73-G73-H73</f>
        <v>22621180</v>
      </c>
      <c r="J73" s="37">
        <f>I73-K73</f>
        <v>4476100</v>
      </c>
      <c r="K73" s="37">
        <v>18145080</v>
      </c>
      <c r="L73" s="41">
        <f>IFERROR(G73/E73,0)*100</f>
        <v>0</v>
      </c>
      <c r="M73" s="42">
        <f>IFERROR(G73/F73,0)*100</f>
        <v>51.484399144608631</v>
      </c>
      <c r="O73" s="9" t="str">
        <f t="shared" si="28"/>
        <v/>
      </c>
      <c r="P73" s="9" t="str">
        <f t="shared" si="29"/>
        <v/>
      </c>
    </row>
    <row r="74" spans="2:16" s="5" customFormat="1" ht="20.100000000000001" customHeight="1" x14ac:dyDescent="0.15">
      <c r="B74" s="58" t="s">
        <v>126</v>
      </c>
      <c r="C74" s="59"/>
      <c r="D74" s="59"/>
      <c r="E74" s="51">
        <f>E75</f>
        <v>842193000</v>
      </c>
      <c r="F74" s="51">
        <f t="shared" ref="F74:K76" si="30">F75</f>
        <v>522527700</v>
      </c>
      <c r="G74" s="51">
        <f t="shared" si="30"/>
        <v>225082510</v>
      </c>
      <c r="H74" s="51">
        <f t="shared" si="30"/>
        <v>0</v>
      </c>
      <c r="I74" s="51">
        <f t="shared" si="30"/>
        <v>297445190</v>
      </c>
      <c r="J74" s="51">
        <f t="shared" si="30"/>
        <v>827990</v>
      </c>
      <c r="K74" s="51">
        <f t="shared" si="30"/>
        <v>296617200</v>
      </c>
      <c r="L74" s="53">
        <f>IFERROR(G74/E74,0)*100</f>
        <v>26.725763572007843</v>
      </c>
      <c r="M74" s="54">
        <f>IFERROR(G74/F74,0)*100</f>
        <v>43.075708713624181</v>
      </c>
      <c r="O74" s="9" t="str">
        <f t="shared" si="28"/>
        <v/>
      </c>
      <c r="P74" s="9" t="str">
        <f t="shared" si="29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36">
        <v>842193000</v>
      </c>
      <c r="F75" s="36">
        <v>522527700</v>
      </c>
      <c r="G75" s="36">
        <v>225082510</v>
      </c>
      <c r="H75" s="36">
        <v>0</v>
      </c>
      <c r="I75" s="37">
        <f>F75-G75-H75</f>
        <v>297445190</v>
      </c>
      <c r="J75" s="37">
        <f>I75-K75</f>
        <v>827990</v>
      </c>
      <c r="K75" s="37">
        <v>296617200</v>
      </c>
      <c r="L75" s="65">
        <f>IFERROR(G75/E75,0)*100</f>
        <v>26.725763572007843</v>
      </c>
      <c r="M75" s="66">
        <f>IFERROR(G75/F75,0)*100</f>
        <v>43.075708713624181</v>
      </c>
      <c r="O75" s="9" t="str">
        <f t="shared" si="28"/>
        <v/>
      </c>
      <c r="P75" s="9" t="str">
        <f t="shared" si="29"/>
        <v/>
      </c>
    </row>
    <row r="76" spans="2:16" s="5" customFormat="1" ht="20.100000000000001" customHeight="1" x14ac:dyDescent="0.15">
      <c r="B76" s="58" t="s">
        <v>127</v>
      </c>
      <c r="C76" s="59"/>
      <c r="D76" s="59"/>
      <c r="E76" s="51">
        <f>E77</f>
        <v>54000000</v>
      </c>
      <c r="F76" s="51">
        <f t="shared" si="30"/>
        <v>32690000</v>
      </c>
      <c r="G76" s="51">
        <f t="shared" si="30"/>
        <v>32190000</v>
      </c>
      <c r="H76" s="51">
        <f t="shared" si="30"/>
        <v>0</v>
      </c>
      <c r="I76" s="51">
        <f t="shared" si="30"/>
        <v>500000</v>
      </c>
      <c r="J76" s="51">
        <f t="shared" si="30"/>
        <v>500000</v>
      </c>
      <c r="K76" s="51">
        <f t="shared" si="30"/>
        <v>0</v>
      </c>
      <c r="L76" s="53">
        <f t="shared" si="2"/>
        <v>59.611111111111114</v>
      </c>
      <c r="M76" s="54">
        <f t="shared" si="3"/>
        <v>98.470480269195477</v>
      </c>
      <c r="O76" s="9" t="str">
        <f t="shared" si="28"/>
        <v/>
      </c>
      <c r="P76" s="9" t="str">
        <f t="shared" si="29"/>
        <v/>
      </c>
    </row>
    <row r="77" spans="2:16" s="5" customFormat="1" ht="20.100000000000001" customHeight="1" thickBot="1" x14ac:dyDescent="0.2">
      <c r="B77" s="72"/>
      <c r="C77" s="67" t="s">
        <v>128</v>
      </c>
      <c r="D77" s="67"/>
      <c r="E77" s="78">
        <v>54000000</v>
      </c>
      <c r="F77" s="78">
        <v>32690000</v>
      </c>
      <c r="G77" s="78">
        <v>32190000</v>
      </c>
      <c r="H77" s="78">
        <v>0</v>
      </c>
      <c r="I77" s="69">
        <f>F77-G77-H77</f>
        <v>500000</v>
      </c>
      <c r="J77" s="69">
        <f>I77-K77</f>
        <v>500000</v>
      </c>
      <c r="K77" s="69">
        <v>0</v>
      </c>
      <c r="L77" s="70">
        <f t="shared" si="2"/>
        <v>59.611111111111114</v>
      </c>
      <c r="M77" s="71">
        <f t="shared" si="3"/>
        <v>98.470480269195477</v>
      </c>
      <c r="O77" s="9" t="str">
        <f t="shared" si="28"/>
        <v/>
      </c>
      <c r="P77" s="9" t="str">
        <f t="shared" si="29"/>
        <v/>
      </c>
    </row>
  </sheetData>
  <sheetProtection selectLockedCells="1"/>
  <mergeCells count="12">
    <mergeCell ref="B2:M2"/>
    <mergeCell ref="L4:M4"/>
    <mergeCell ref="B7:D7"/>
    <mergeCell ref="L3:M3"/>
    <mergeCell ref="L5:M5"/>
    <mergeCell ref="B8:D8"/>
    <mergeCell ref="B4:D4"/>
    <mergeCell ref="B62:D62"/>
    <mergeCell ref="B23:B27"/>
    <mergeCell ref="B29:B33"/>
    <mergeCell ref="B37:B39"/>
    <mergeCell ref="B40:D4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7"/>
  <sheetViews>
    <sheetView showGridLines="0" zoomScaleNormal="100" workbookViewId="0">
      <pane ySplit="7" topLeftCell="A8" activePane="bottomLeft" state="frozen"/>
      <selection pane="bottomLeft" activeCell="H70" sqref="H70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5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5" ht="30" customHeight="1" x14ac:dyDescent="0.15">
      <c r="B2" s="85" t="str">
        <f>B4&amp;L3&amp;"  기타특별회계 세외수입 징수현황"</f>
        <v>2023년 6월  미추홀구  기타특별회계 세외수입 징수현황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</row>
    <row r="3" spans="2:15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89" t="str">
        <f>'군구세외 일반회계'!L3:M3</f>
        <v>미추홀구</v>
      </c>
      <c r="M3" s="89"/>
      <c r="O3" s="3">
        <f>COUNTIF(O7:O77,"err")</f>
        <v>0</v>
      </c>
    </row>
    <row r="4" spans="2:15" s="4" customFormat="1" ht="18.75" customHeight="1" thickBot="1" x14ac:dyDescent="0.2">
      <c r="B4" s="81" t="str">
        <f>'군구세외 일반회계'!B4:D4</f>
        <v xml:space="preserve">2023년 6월  </v>
      </c>
      <c r="C4" s="81"/>
      <c r="D4" s="81"/>
      <c r="E4" s="1"/>
      <c r="F4" s="1"/>
      <c r="G4" s="1"/>
      <c r="H4" s="1"/>
      <c r="I4" s="1"/>
      <c r="J4" s="1"/>
      <c r="K4" s="1"/>
      <c r="L4" s="86" t="s">
        <v>13</v>
      </c>
      <c r="M4" s="86"/>
    </row>
    <row r="5" spans="2:15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90</v>
      </c>
      <c r="I5" s="23" t="s">
        <v>14</v>
      </c>
      <c r="J5" s="24"/>
      <c r="K5" s="23"/>
      <c r="L5" s="90" t="s">
        <v>9</v>
      </c>
      <c r="M5" s="91"/>
    </row>
    <row r="6" spans="2:15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5" s="9" customFormat="1" ht="20.100000000000001" customHeight="1" thickBot="1" x14ac:dyDescent="0.2">
      <c r="B7" s="87" t="s">
        <v>18</v>
      </c>
      <c r="C7" s="88"/>
      <c r="D7" s="88"/>
      <c r="E7" s="26">
        <f t="shared" ref="E7:K7" si="0">E8+E40+E62</f>
        <v>5940756000</v>
      </c>
      <c r="F7" s="26">
        <f t="shared" si="0"/>
        <v>8779008526</v>
      </c>
      <c r="G7" s="26">
        <f t="shared" si="0"/>
        <v>3022651044</v>
      </c>
      <c r="H7" s="26">
        <f t="shared" si="0"/>
        <v>111217885</v>
      </c>
      <c r="I7" s="26">
        <f t="shared" si="0"/>
        <v>5645139597</v>
      </c>
      <c r="J7" s="26">
        <f t="shared" si="0"/>
        <v>5462081227</v>
      </c>
      <c r="K7" s="26">
        <f t="shared" si="0"/>
        <v>183058370</v>
      </c>
      <c r="L7" s="27">
        <f>IFERROR(G7/E7,0)*100</f>
        <v>50.879905587773678</v>
      </c>
      <c r="M7" s="28">
        <f>IFERROR(G7/F7,0)*100</f>
        <v>34.430437503826155</v>
      </c>
      <c r="O7" s="9" t="str">
        <f>IF(F7=G7+H7+I7,"","err")</f>
        <v/>
      </c>
    </row>
    <row r="8" spans="2:15" s="9" customFormat="1" ht="20.100000000000001" customHeight="1" x14ac:dyDescent="0.15">
      <c r="B8" s="79" t="s">
        <v>19</v>
      </c>
      <c r="C8" s="80"/>
      <c r="D8" s="80"/>
      <c r="E8" s="29">
        <f t="shared" ref="E8:K8" si="1">E9+E12+E22+E28+E34+E36</f>
        <v>3032756000</v>
      </c>
      <c r="F8" s="29">
        <f t="shared" si="1"/>
        <v>1551852280</v>
      </c>
      <c r="G8" s="29">
        <f t="shared" si="1"/>
        <v>1524438380</v>
      </c>
      <c r="H8" s="29">
        <f t="shared" si="1"/>
        <v>0</v>
      </c>
      <c r="I8" s="29">
        <f t="shared" si="1"/>
        <v>27413900</v>
      </c>
      <c r="J8" s="29">
        <f t="shared" si="1"/>
        <v>27413900</v>
      </c>
      <c r="K8" s="29">
        <f t="shared" si="1"/>
        <v>0</v>
      </c>
      <c r="L8" s="29">
        <f t="shared" ref="L8:L77" si="2">IFERROR(G8/E8,0)*100</f>
        <v>50.26577739851146</v>
      </c>
      <c r="M8" s="30">
        <f t="shared" ref="M8:M77" si="3">IFERROR(G8/F8,0)*100</f>
        <v>98.233472325084961</v>
      </c>
      <c r="O8" s="9" t="str">
        <f t="shared" ref="O8:O71" si="4">IF(F8=G8+H8+I8,"","err")</f>
        <v/>
      </c>
    </row>
    <row r="9" spans="2:15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5">SUM(F10:F11)</f>
        <v>0</v>
      </c>
      <c r="G9" s="33">
        <f t="shared" si="5"/>
        <v>0</v>
      </c>
      <c r="H9" s="33">
        <f t="shared" si="5"/>
        <v>0</v>
      </c>
      <c r="I9" s="33">
        <f t="shared" si="5"/>
        <v>0</v>
      </c>
      <c r="J9" s="33">
        <f t="shared" si="5"/>
        <v>0</v>
      </c>
      <c r="K9" s="33">
        <f t="shared" si="5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</row>
    <row r="10" spans="2:15" s="9" customFormat="1" ht="20.100000000000001" customHeight="1" x14ac:dyDescent="0.15">
      <c r="B10" s="60"/>
      <c r="C10" s="35" t="s">
        <v>21</v>
      </c>
      <c r="D10" s="35"/>
      <c r="E10" s="36"/>
      <c r="F10" s="36"/>
      <c r="G10" s="36"/>
      <c r="H10" s="36"/>
      <c r="I10" s="37">
        <f>F10-G10-H10</f>
        <v>0</v>
      </c>
      <c r="J10" s="37">
        <f>I10-K10</f>
        <v>0</v>
      </c>
      <c r="K10" s="37"/>
      <c r="L10" s="37">
        <f t="shared" si="2"/>
        <v>0</v>
      </c>
      <c r="M10" s="38">
        <f t="shared" si="3"/>
        <v>0</v>
      </c>
      <c r="O10" s="9" t="str">
        <f t="shared" si="4"/>
        <v/>
      </c>
    </row>
    <row r="11" spans="2:15" s="9" customFormat="1" ht="20.100000000000001" customHeight="1" x14ac:dyDescent="0.15">
      <c r="B11" s="62"/>
      <c r="C11" s="35" t="s">
        <v>22</v>
      </c>
      <c r="D11" s="35"/>
      <c r="E11" s="36"/>
      <c r="F11" s="36"/>
      <c r="G11" s="36"/>
      <c r="H11" s="36"/>
      <c r="I11" s="37">
        <f>F11-G11-H11</f>
        <v>0</v>
      </c>
      <c r="J11" s="37">
        <f>I11-K11</f>
        <v>0</v>
      </c>
      <c r="K11" s="37"/>
      <c r="L11" s="37">
        <f t="shared" si="2"/>
        <v>0</v>
      </c>
      <c r="M11" s="38">
        <f t="shared" si="3"/>
        <v>0</v>
      </c>
      <c r="O11" s="9" t="str">
        <f t="shared" si="4"/>
        <v/>
      </c>
    </row>
    <row r="12" spans="2:15" s="9" customFormat="1" ht="20.100000000000001" customHeight="1" x14ac:dyDescent="0.15">
      <c r="B12" s="31" t="s">
        <v>23</v>
      </c>
      <c r="C12" s="32"/>
      <c r="D12" s="32"/>
      <c r="E12" s="33">
        <f>SUM(E13:E21)</f>
        <v>2151150000</v>
      </c>
      <c r="F12" s="33">
        <f t="shared" ref="F12:K12" si="6">SUM(F13:F21)</f>
        <v>1465375520</v>
      </c>
      <c r="G12" s="33">
        <f t="shared" si="6"/>
        <v>1437961620</v>
      </c>
      <c r="H12" s="33">
        <f t="shared" si="6"/>
        <v>0</v>
      </c>
      <c r="I12" s="33">
        <f t="shared" si="6"/>
        <v>27413900</v>
      </c>
      <c r="J12" s="33">
        <f t="shared" si="6"/>
        <v>27413900</v>
      </c>
      <c r="K12" s="33">
        <f t="shared" si="6"/>
        <v>0</v>
      </c>
      <c r="L12" s="33">
        <f t="shared" si="2"/>
        <v>66.846180879994421</v>
      </c>
      <c r="M12" s="34">
        <f t="shared" si="3"/>
        <v>98.129223559023288</v>
      </c>
      <c r="O12" s="9" t="str">
        <f t="shared" si="4"/>
        <v/>
      </c>
    </row>
    <row r="13" spans="2:15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/>
      <c r="G13" s="36"/>
      <c r="H13" s="36"/>
      <c r="I13" s="37">
        <f t="shared" ref="I13:I21" si="7">F13-G13-H13</f>
        <v>0</v>
      </c>
      <c r="J13" s="37">
        <f t="shared" ref="J13:J21" si="8">I13-K13</f>
        <v>0</v>
      </c>
      <c r="K13" s="37"/>
      <c r="L13" s="37">
        <f t="shared" si="2"/>
        <v>0</v>
      </c>
      <c r="M13" s="38">
        <f t="shared" si="3"/>
        <v>0</v>
      </c>
      <c r="O13" s="9" t="str">
        <f t="shared" si="4"/>
        <v/>
      </c>
    </row>
    <row r="14" spans="2:15" s="9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7"/>
        <v>0</v>
      </c>
      <c r="J14" s="37">
        <f t="shared" si="8"/>
        <v>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</row>
    <row r="15" spans="2:15" s="9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7"/>
        <v>0</v>
      </c>
      <c r="J15" s="37">
        <f t="shared" si="8"/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</row>
    <row r="16" spans="2:15" s="9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7"/>
        <v>0</v>
      </c>
      <c r="J16" s="37">
        <f t="shared" si="8"/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</row>
    <row r="17" spans="2:15" s="9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7"/>
        <v>0</v>
      </c>
      <c r="J17" s="37">
        <f t="shared" si="8"/>
        <v>0</v>
      </c>
      <c r="K17" s="37"/>
      <c r="L17" s="37">
        <f t="shared" si="2"/>
        <v>0</v>
      </c>
      <c r="M17" s="38">
        <f t="shared" si="3"/>
        <v>0</v>
      </c>
      <c r="O17" s="9" t="str">
        <f t="shared" si="4"/>
        <v/>
      </c>
    </row>
    <row r="18" spans="2:15" s="9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7"/>
        <v>0</v>
      </c>
      <c r="J18" s="37">
        <f t="shared" si="8"/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</row>
    <row r="19" spans="2:15" s="9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7"/>
        <v>0</v>
      </c>
      <c r="J19" s="37">
        <f t="shared" si="8"/>
        <v>0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</row>
    <row r="20" spans="2:15" s="9" customFormat="1" ht="20.100000000000001" customHeight="1" x14ac:dyDescent="0.15">
      <c r="B20" s="61"/>
      <c r="C20" s="35" t="s">
        <v>31</v>
      </c>
      <c r="D20" s="35"/>
      <c r="E20" s="73">
        <v>2150000000</v>
      </c>
      <c r="F20" s="73">
        <v>1465375520</v>
      </c>
      <c r="G20" s="73">
        <v>1437961620</v>
      </c>
      <c r="H20" s="36"/>
      <c r="I20" s="37">
        <f t="shared" si="7"/>
        <v>27413900</v>
      </c>
      <c r="J20" s="37">
        <f t="shared" si="8"/>
        <v>27413900</v>
      </c>
      <c r="K20" s="37"/>
      <c r="L20" s="37">
        <f>IFERROR(G20/E20,0)*100</f>
        <v>66.88193581395349</v>
      </c>
      <c r="M20" s="38">
        <f>IFERROR(G20/F20,0)*100</f>
        <v>98.129223559023288</v>
      </c>
      <c r="O20" s="9" t="str">
        <f t="shared" si="4"/>
        <v/>
      </c>
    </row>
    <row r="21" spans="2:15" s="9" customFormat="1" ht="20.100000000000001" customHeight="1" x14ac:dyDescent="0.15">
      <c r="B21" s="62"/>
      <c r="C21" s="35" t="s">
        <v>32</v>
      </c>
      <c r="D21" s="35"/>
      <c r="E21" s="73">
        <v>1150000</v>
      </c>
      <c r="F21" s="73"/>
      <c r="G21" s="73"/>
      <c r="H21" s="36"/>
      <c r="I21" s="37">
        <f t="shared" si="7"/>
        <v>0</v>
      </c>
      <c r="J21" s="37">
        <f t="shared" si="8"/>
        <v>0</v>
      </c>
      <c r="K21" s="37"/>
      <c r="L21" s="37">
        <f t="shared" si="2"/>
        <v>0</v>
      </c>
      <c r="M21" s="38">
        <f t="shared" si="3"/>
        <v>0</v>
      </c>
      <c r="O21" s="9" t="str">
        <f t="shared" si="4"/>
        <v/>
      </c>
    </row>
    <row r="22" spans="2:15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9">SUM(F23:F27)</f>
        <v>15922000</v>
      </c>
      <c r="G22" s="33">
        <f t="shared" si="9"/>
        <v>15922000</v>
      </c>
      <c r="H22" s="33">
        <f t="shared" si="9"/>
        <v>0</v>
      </c>
      <c r="I22" s="33">
        <f t="shared" si="9"/>
        <v>0</v>
      </c>
      <c r="J22" s="33">
        <f t="shared" si="9"/>
        <v>0</v>
      </c>
      <c r="K22" s="33">
        <f t="shared" si="9"/>
        <v>0</v>
      </c>
      <c r="L22" s="33">
        <f t="shared" si="2"/>
        <v>0</v>
      </c>
      <c r="M22" s="34">
        <f t="shared" si="3"/>
        <v>100</v>
      </c>
      <c r="O22" s="9" t="str">
        <f t="shared" si="4"/>
        <v/>
      </c>
    </row>
    <row r="23" spans="2:15" s="9" customFormat="1" ht="20.100000000000001" customHeight="1" x14ac:dyDescent="0.15">
      <c r="B23" s="84"/>
      <c r="C23" s="35" t="s">
        <v>34</v>
      </c>
      <c r="D23" s="35"/>
      <c r="E23" s="36"/>
      <c r="F23" s="36"/>
      <c r="G23" s="36"/>
      <c r="H23" s="36"/>
      <c r="I23" s="37">
        <f>F23-G23-H23</f>
        <v>0</v>
      </c>
      <c r="J23" s="37">
        <f>I23-K23</f>
        <v>0</v>
      </c>
      <c r="K23" s="37"/>
      <c r="L23" s="37">
        <f t="shared" si="2"/>
        <v>0</v>
      </c>
      <c r="M23" s="38">
        <f t="shared" si="3"/>
        <v>0</v>
      </c>
      <c r="O23" s="9" t="str">
        <f t="shared" si="4"/>
        <v/>
      </c>
    </row>
    <row r="24" spans="2:15" s="9" customFormat="1" ht="20.100000000000001" customHeight="1" x14ac:dyDescent="0.15">
      <c r="B24" s="84"/>
      <c r="C24" s="35" t="s">
        <v>35</v>
      </c>
      <c r="D24" s="35"/>
      <c r="E24" s="36"/>
      <c r="F24" s="36"/>
      <c r="G24" s="36"/>
      <c r="H24" s="36"/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9" t="str">
        <f t="shared" si="4"/>
        <v/>
      </c>
    </row>
    <row r="25" spans="2:15" s="9" customFormat="1" ht="20.100000000000001" customHeight="1" x14ac:dyDescent="0.15">
      <c r="B25" s="84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</row>
    <row r="26" spans="2:15" s="9" customFormat="1" ht="20.100000000000001" customHeight="1" x14ac:dyDescent="0.15">
      <c r="B26" s="84"/>
      <c r="C26" s="35" t="s">
        <v>37</v>
      </c>
      <c r="D26" s="35"/>
      <c r="E26" s="36"/>
      <c r="F26" s="36"/>
      <c r="G26" s="36"/>
      <c r="H26" s="36"/>
      <c r="I26" s="37">
        <f>F26-G26-H26</f>
        <v>0</v>
      </c>
      <c r="J26" s="37">
        <f>I26-K26</f>
        <v>0</v>
      </c>
      <c r="K26" s="37"/>
      <c r="L26" s="37"/>
      <c r="M26" s="38"/>
      <c r="O26" s="9" t="str">
        <f t="shared" si="4"/>
        <v/>
      </c>
    </row>
    <row r="27" spans="2:15" s="9" customFormat="1" ht="20.100000000000001" customHeight="1" x14ac:dyDescent="0.15">
      <c r="B27" s="84"/>
      <c r="C27" s="35" t="s">
        <v>38</v>
      </c>
      <c r="D27" s="35"/>
      <c r="E27" s="36"/>
      <c r="F27" s="73">
        <v>15922000</v>
      </c>
      <c r="G27" s="73">
        <v>15922000</v>
      </c>
      <c r="H27" s="36"/>
      <c r="I27" s="37">
        <f>F27-G27-H27</f>
        <v>0</v>
      </c>
      <c r="J27" s="37">
        <f>I27-K27</f>
        <v>0</v>
      </c>
      <c r="K27" s="37"/>
      <c r="L27" s="37">
        <f t="shared" si="2"/>
        <v>0</v>
      </c>
      <c r="M27" s="38">
        <f t="shared" si="3"/>
        <v>100</v>
      </c>
      <c r="O27" s="9" t="str">
        <f t="shared" si="4"/>
        <v/>
      </c>
    </row>
    <row r="28" spans="2:15" s="9" customFormat="1" ht="20.100000000000001" customHeight="1" x14ac:dyDescent="0.15">
      <c r="B28" s="31" t="s">
        <v>39</v>
      </c>
      <c r="C28" s="32"/>
      <c r="D28" s="32"/>
      <c r="E28" s="33">
        <f>SUM(E29:E33)</f>
        <v>457400000</v>
      </c>
      <c r="F28" s="33">
        <f t="shared" ref="F28:K28" si="10">SUM(F29:F33)</f>
        <v>7060140</v>
      </c>
      <c r="G28" s="33">
        <f t="shared" si="10"/>
        <v>7060140</v>
      </c>
      <c r="H28" s="33">
        <f t="shared" si="10"/>
        <v>0</v>
      </c>
      <c r="I28" s="33">
        <f t="shared" si="10"/>
        <v>0</v>
      </c>
      <c r="J28" s="33">
        <f t="shared" si="10"/>
        <v>0</v>
      </c>
      <c r="K28" s="33">
        <f t="shared" si="10"/>
        <v>0</v>
      </c>
      <c r="L28" s="33">
        <f t="shared" si="2"/>
        <v>1.5435373852208132</v>
      </c>
      <c r="M28" s="34">
        <f t="shared" si="3"/>
        <v>100</v>
      </c>
      <c r="O28" s="9" t="str">
        <f t="shared" si="4"/>
        <v/>
      </c>
    </row>
    <row r="29" spans="2:15" s="9" customFormat="1" ht="20.100000000000001" customHeight="1" x14ac:dyDescent="0.15">
      <c r="B29" s="84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</row>
    <row r="30" spans="2:15" s="9" customFormat="1" ht="20.100000000000001" customHeight="1" x14ac:dyDescent="0.15">
      <c r="B30" s="84"/>
      <c r="C30" s="35" t="s">
        <v>41</v>
      </c>
      <c r="D30" s="35"/>
      <c r="E30" s="36"/>
      <c r="F30" s="36"/>
      <c r="G30" s="36"/>
      <c r="H30" s="73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</row>
    <row r="31" spans="2:15" s="9" customFormat="1" ht="20.100000000000001" customHeight="1" x14ac:dyDescent="0.15">
      <c r="B31" s="84"/>
      <c r="C31" s="35" t="s">
        <v>42</v>
      </c>
      <c r="D31" s="35"/>
      <c r="E31" s="36"/>
      <c r="F31" s="36"/>
      <c r="G31" s="36"/>
      <c r="H31" s="75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</row>
    <row r="32" spans="2:15" s="9" customFormat="1" ht="20.100000000000001" customHeight="1" x14ac:dyDescent="0.15">
      <c r="B32" s="84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</row>
    <row r="33" spans="2:15" s="9" customFormat="1" ht="20.100000000000001" customHeight="1" x14ac:dyDescent="0.15">
      <c r="B33" s="84"/>
      <c r="C33" s="35" t="s">
        <v>44</v>
      </c>
      <c r="D33" s="35"/>
      <c r="E33" s="73">
        <v>457400000</v>
      </c>
      <c r="F33" s="73">
        <v>7060140</v>
      </c>
      <c r="G33" s="73">
        <v>7060140</v>
      </c>
      <c r="H33" s="36"/>
      <c r="I33" s="37">
        <f>F33-G33-H33</f>
        <v>0</v>
      </c>
      <c r="J33" s="37">
        <f>I33-K33</f>
        <v>0</v>
      </c>
      <c r="K33" s="37"/>
      <c r="L33" s="37">
        <f t="shared" si="2"/>
        <v>1.5435373852208132</v>
      </c>
      <c r="M33" s="38">
        <f t="shared" si="3"/>
        <v>100</v>
      </c>
      <c r="O33" s="9" t="str">
        <f t="shared" si="4"/>
        <v/>
      </c>
    </row>
    <row r="34" spans="2:15" s="9" customFormat="1" ht="20.100000000000001" customHeight="1" x14ac:dyDescent="0.15">
      <c r="B34" s="31" t="s">
        <v>45</v>
      </c>
      <c r="C34" s="32"/>
      <c r="D34" s="32"/>
      <c r="E34" s="33">
        <f>E35</f>
        <v>100000000</v>
      </c>
      <c r="F34" s="33">
        <f t="shared" ref="F34:K34" si="11">F35</f>
        <v>0</v>
      </c>
      <c r="G34" s="33">
        <f t="shared" si="11"/>
        <v>0</v>
      </c>
      <c r="H34" s="33">
        <f t="shared" si="11"/>
        <v>0</v>
      </c>
      <c r="I34" s="33">
        <f t="shared" si="11"/>
        <v>0</v>
      </c>
      <c r="J34" s="33">
        <f t="shared" si="11"/>
        <v>0</v>
      </c>
      <c r="K34" s="33">
        <f t="shared" si="11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</row>
    <row r="35" spans="2:15" s="9" customFormat="1" ht="20.100000000000001" customHeight="1" x14ac:dyDescent="0.15">
      <c r="B35" s="60"/>
      <c r="C35" s="35" t="s">
        <v>57</v>
      </c>
      <c r="D35" s="35"/>
      <c r="E35" s="73">
        <v>100000000</v>
      </c>
      <c r="F35" s="36"/>
      <c r="G35" s="36"/>
      <c r="H35" s="36"/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9" t="str">
        <f t="shared" si="4"/>
        <v/>
      </c>
    </row>
    <row r="36" spans="2:15" s="9" customFormat="1" ht="20.100000000000001" customHeight="1" x14ac:dyDescent="0.15">
      <c r="B36" s="31" t="s">
        <v>46</v>
      </c>
      <c r="C36" s="32"/>
      <c r="D36" s="32"/>
      <c r="E36" s="33">
        <f>SUM(E37:E39)</f>
        <v>324206000</v>
      </c>
      <c r="F36" s="33">
        <f t="shared" ref="F36:K36" si="12">SUM(F37:F39)</f>
        <v>63494620</v>
      </c>
      <c r="G36" s="33">
        <f t="shared" si="12"/>
        <v>63494620</v>
      </c>
      <c r="H36" s="33">
        <f t="shared" si="12"/>
        <v>0</v>
      </c>
      <c r="I36" s="33">
        <f t="shared" si="12"/>
        <v>0</v>
      </c>
      <c r="J36" s="33">
        <f t="shared" si="12"/>
        <v>0</v>
      </c>
      <c r="K36" s="33">
        <f t="shared" si="12"/>
        <v>0</v>
      </c>
      <c r="L36" s="39">
        <f t="shared" si="2"/>
        <v>19.584652967557663</v>
      </c>
      <c r="M36" s="40">
        <f t="shared" si="3"/>
        <v>100</v>
      </c>
      <c r="O36" s="9" t="str">
        <f t="shared" si="4"/>
        <v/>
      </c>
    </row>
    <row r="37" spans="2:15" s="9" customFormat="1" ht="20.100000000000001" customHeight="1" x14ac:dyDescent="0.15">
      <c r="B37" s="84"/>
      <c r="C37" s="35" t="s">
        <v>47</v>
      </c>
      <c r="D37" s="35"/>
      <c r="E37" s="73">
        <v>304206000</v>
      </c>
      <c r="F37" s="73">
        <v>63494620</v>
      </c>
      <c r="G37" s="73">
        <v>63494620</v>
      </c>
      <c r="H37" s="36"/>
      <c r="I37" s="37">
        <f>F37-G37-H37</f>
        <v>0</v>
      </c>
      <c r="J37" s="37">
        <f>I37-K37</f>
        <v>0</v>
      </c>
      <c r="K37" s="37"/>
      <c r="L37" s="41">
        <f>IFERROR(G37/#REF!,0)*100</f>
        <v>0</v>
      </c>
      <c r="M37" s="42">
        <f t="shared" si="3"/>
        <v>100</v>
      </c>
      <c r="O37" s="9" t="str">
        <f t="shared" si="4"/>
        <v/>
      </c>
    </row>
    <row r="38" spans="2:15" s="9" customFormat="1" ht="20.100000000000001" customHeight="1" x14ac:dyDescent="0.15">
      <c r="B38" s="84"/>
      <c r="C38" s="35" t="s">
        <v>48</v>
      </c>
      <c r="D38" s="35"/>
      <c r="E38" s="73"/>
      <c r="F38" s="73"/>
      <c r="G38" s="73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</row>
    <row r="39" spans="2:15" s="10" customFormat="1" ht="20.100000000000001" customHeight="1" x14ac:dyDescent="0.15">
      <c r="B39" s="84"/>
      <c r="C39" s="35" t="s">
        <v>49</v>
      </c>
      <c r="D39" s="35"/>
      <c r="E39" s="73">
        <v>20000000</v>
      </c>
      <c r="F39" s="73"/>
      <c r="G39" s="73"/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9" t="str">
        <f t="shared" si="4"/>
        <v/>
      </c>
    </row>
    <row r="40" spans="2:15" s="10" customFormat="1" ht="20.100000000000001" customHeight="1" x14ac:dyDescent="0.15">
      <c r="B40" s="82" t="s">
        <v>50</v>
      </c>
      <c r="C40" s="83"/>
      <c r="D40" s="83"/>
      <c r="E40" s="43">
        <f>E41+E46+E48+E52+E60</f>
        <v>800000000</v>
      </c>
      <c r="F40" s="43">
        <f t="shared" ref="F40:K40" si="13">F41+F46+F48+F52+F60</f>
        <v>5740368226</v>
      </c>
      <c r="G40" s="43">
        <f t="shared" si="13"/>
        <v>418012734</v>
      </c>
      <c r="H40" s="43">
        <f t="shared" si="13"/>
        <v>111217885</v>
      </c>
      <c r="I40" s="43">
        <f t="shared" si="13"/>
        <v>5211137607</v>
      </c>
      <c r="J40" s="43">
        <f t="shared" si="13"/>
        <v>5211137607</v>
      </c>
      <c r="K40" s="43">
        <f t="shared" si="13"/>
        <v>0</v>
      </c>
      <c r="L40" s="44">
        <f t="shared" si="2"/>
        <v>52.251591750000003</v>
      </c>
      <c r="M40" s="45">
        <f t="shared" si="3"/>
        <v>7.2819846661871619</v>
      </c>
      <c r="O40" s="9" t="str">
        <f t="shared" si="4"/>
        <v/>
      </c>
    </row>
    <row r="41" spans="2:15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4">SUM(F42:F45)</f>
        <v>0</v>
      </c>
      <c r="G41" s="33">
        <f t="shared" si="14"/>
        <v>0</v>
      </c>
      <c r="H41" s="33">
        <f t="shared" si="14"/>
        <v>0</v>
      </c>
      <c r="I41" s="33">
        <f t="shared" si="14"/>
        <v>0</v>
      </c>
      <c r="J41" s="33">
        <f t="shared" si="14"/>
        <v>0</v>
      </c>
      <c r="K41" s="33">
        <f t="shared" si="14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</row>
    <row r="42" spans="2:15" s="5" customFormat="1" ht="20.100000000000001" customHeight="1" x14ac:dyDescent="0.15">
      <c r="B42" s="60"/>
      <c r="C42" s="35" t="s">
        <v>52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9" t="str">
        <f t="shared" si="4"/>
        <v/>
      </c>
    </row>
    <row r="43" spans="2:15" s="5" customFormat="1" ht="20.100000000000001" customHeight="1" x14ac:dyDescent="0.15">
      <c r="B43" s="61"/>
      <c r="C43" s="35" t="s">
        <v>53</v>
      </c>
      <c r="D43" s="35"/>
      <c r="E43" s="73"/>
      <c r="F43" s="73"/>
      <c r="G43" s="73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9" t="str">
        <f t="shared" si="4"/>
        <v/>
      </c>
    </row>
    <row r="44" spans="2:15" s="5" customFormat="1" ht="20.100000000000001" customHeight="1" x14ac:dyDescent="0.15">
      <c r="B44" s="61"/>
      <c r="C44" s="35" t="s">
        <v>54</v>
      </c>
      <c r="D44" s="35"/>
      <c r="E44" s="73"/>
      <c r="F44" s="73"/>
      <c r="G44" s="73"/>
      <c r="H44" s="47"/>
      <c r="I44" s="37">
        <f>F44-G44-H44</f>
        <v>0</v>
      </c>
      <c r="J44" s="37">
        <f>I44-K44</f>
        <v>0</v>
      </c>
      <c r="K44" s="37"/>
      <c r="L44" s="41">
        <f>IFERROR(G44/E44,0)*100</f>
        <v>0</v>
      </c>
      <c r="M44" s="42">
        <f>IFERROR(G44/F44,0)*100</f>
        <v>0</v>
      </c>
      <c r="O44" s="9" t="str">
        <f t="shared" si="4"/>
        <v/>
      </c>
    </row>
    <row r="45" spans="2:15" s="5" customFormat="1" ht="20.100000000000001" customHeight="1" x14ac:dyDescent="0.15">
      <c r="B45" s="62"/>
      <c r="C45" s="35" t="s">
        <v>55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>IFERROR(G45/E45,0)*100</f>
        <v>0</v>
      </c>
      <c r="M45" s="42">
        <f>IFERROR(G45/F45,0)*100</f>
        <v>0</v>
      </c>
      <c r="O45" s="9" t="str">
        <f t="shared" si="4"/>
        <v/>
      </c>
    </row>
    <row r="46" spans="2:15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5">F47</f>
        <v>0</v>
      </c>
      <c r="G46" s="33">
        <f t="shared" si="15"/>
        <v>0</v>
      </c>
      <c r="H46" s="33">
        <f t="shared" si="15"/>
        <v>0</v>
      </c>
      <c r="I46" s="33">
        <f t="shared" si="15"/>
        <v>0</v>
      </c>
      <c r="J46" s="33">
        <f t="shared" si="15"/>
        <v>0</v>
      </c>
      <c r="K46" s="33">
        <f t="shared" si="15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</row>
    <row r="47" spans="2:15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</row>
    <row r="48" spans="2:15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6">SUM(F49:F51)</f>
        <v>0</v>
      </c>
      <c r="G48" s="33">
        <f t="shared" si="16"/>
        <v>0</v>
      </c>
      <c r="H48" s="33">
        <f t="shared" si="16"/>
        <v>0</v>
      </c>
      <c r="I48" s="33">
        <f t="shared" si="16"/>
        <v>0</v>
      </c>
      <c r="J48" s="33">
        <f t="shared" si="16"/>
        <v>0</v>
      </c>
      <c r="K48" s="33">
        <f t="shared" si="16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</row>
    <row r="49" spans="2:15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</row>
    <row r="50" spans="2:15" s="5" customFormat="1" ht="20.100000000000001" customHeight="1" x14ac:dyDescent="0.15">
      <c r="B50" s="61"/>
      <c r="C50" s="35" t="s">
        <v>61</v>
      </c>
      <c r="D50" s="35"/>
      <c r="E50" s="47"/>
      <c r="F50" s="47"/>
      <c r="G50" s="47"/>
      <c r="H50" s="47"/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9" t="str">
        <f t="shared" si="4"/>
        <v/>
      </c>
    </row>
    <row r="51" spans="2:15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</row>
    <row r="52" spans="2:15" s="5" customFormat="1" ht="20.100000000000001" customHeight="1" x14ac:dyDescent="0.15">
      <c r="B52" s="48" t="s">
        <v>63</v>
      </c>
      <c r="C52" s="49"/>
      <c r="D52" s="49"/>
      <c r="E52" s="33">
        <f>SUM(E53:E59)</f>
        <v>70000000</v>
      </c>
      <c r="F52" s="33">
        <f t="shared" ref="F52:K52" si="17">SUM(F53:F59)</f>
        <v>65984973</v>
      </c>
      <c r="G52" s="33">
        <f t="shared" si="17"/>
        <v>26931454</v>
      </c>
      <c r="H52" s="33">
        <f t="shared" si="17"/>
        <v>0</v>
      </c>
      <c r="I52" s="33">
        <f t="shared" si="17"/>
        <v>39053519</v>
      </c>
      <c r="J52" s="33">
        <f t="shared" si="17"/>
        <v>39053519</v>
      </c>
      <c r="K52" s="33">
        <f t="shared" si="17"/>
        <v>0</v>
      </c>
      <c r="L52" s="39">
        <f t="shared" si="2"/>
        <v>38.473505714285714</v>
      </c>
      <c r="M52" s="40">
        <f t="shared" si="3"/>
        <v>40.814526058834637</v>
      </c>
      <c r="O52" s="9" t="str">
        <f t="shared" si="4"/>
        <v/>
      </c>
    </row>
    <row r="53" spans="2:15" s="5" customFormat="1" ht="20.100000000000001" customHeight="1" x14ac:dyDescent="0.15">
      <c r="B53" s="60"/>
      <c r="C53" s="35" t="s">
        <v>64</v>
      </c>
      <c r="D53" s="35"/>
      <c r="E53" s="47"/>
      <c r="F53" s="47"/>
      <c r="G53" s="47"/>
      <c r="H53" s="47"/>
      <c r="I53" s="37">
        <f t="shared" ref="I53:I59" si="18">F53-G53-H53</f>
        <v>0</v>
      </c>
      <c r="J53" s="37">
        <f t="shared" ref="J53:J59" si="19">I53-K53</f>
        <v>0</v>
      </c>
      <c r="K53" s="37"/>
      <c r="L53" s="41">
        <f t="shared" si="2"/>
        <v>0</v>
      </c>
      <c r="M53" s="42">
        <f t="shared" si="3"/>
        <v>0</v>
      </c>
      <c r="O53" s="9" t="str">
        <f t="shared" si="4"/>
        <v/>
      </c>
    </row>
    <row r="54" spans="2:15" s="5" customFormat="1" ht="20.100000000000001" customHeight="1" x14ac:dyDescent="0.15">
      <c r="B54" s="61"/>
      <c r="C54" s="35" t="s">
        <v>65</v>
      </c>
      <c r="D54" s="35"/>
      <c r="E54" s="73"/>
      <c r="F54" s="73"/>
      <c r="G54" s="73"/>
      <c r="H54" s="73"/>
      <c r="I54" s="37">
        <f t="shared" si="18"/>
        <v>0</v>
      </c>
      <c r="J54" s="37">
        <f t="shared" si="19"/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</row>
    <row r="55" spans="2:15" s="5" customFormat="1" ht="20.100000000000001" customHeight="1" x14ac:dyDescent="0.15">
      <c r="B55" s="61"/>
      <c r="C55" s="35" t="s">
        <v>66</v>
      </c>
      <c r="D55" s="35"/>
      <c r="E55" s="36"/>
      <c r="F55" s="73"/>
      <c r="G55" s="73"/>
      <c r="H55" s="73"/>
      <c r="I55" s="37">
        <f>F55-G55-H55</f>
        <v>0</v>
      </c>
      <c r="J55" s="37">
        <f t="shared" si="19"/>
        <v>0</v>
      </c>
      <c r="K55" s="37"/>
      <c r="L55" s="41">
        <f>IFERROR(G55/E55,0)*100</f>
        <v>0</v>
      </c>
      <c r="M55" s="42">
        <f>IFERROR(G55/F55,0)*100</f>
        <v>0</v>
      </c>
      <c r="O55" s="9" t="str">
        <f>IF(F55=G55+H55+I55,"","err")</f>
        <v/>
      </c>
    </row>
    <row r="56" spans="2:15" s="5" customFormat="1" ht="20.100000000000001" customHeight="1" x14ac:dyDescent="0.15">
      <c r="B56" s="61"/>
      <c r="C56" s="35" t="s">
        <v>67</v>
      </c>
      <c r="D56" s="35"/>
      <c r="E56" s="47"/>
      <c r="F56" s="73"/>
      <c r="G56" s="73"/>
      <c r="H56" s="36"/>
      <c r="I56" s="37">
        <f t="shared" si="18"/>
        <v>0</v>
      </c>
      <c r="J56" s="37">
        <f t="shared" si="19"/>
        <v>0</v>
      </c>
      <c r="K56" s="37"/>
      <c r="L56" s="41">
        <f t="shared" si="2"/>
        <v>0</v>
      </c>
      <c r="M56" s="42">
        <f t="shared" si="3"/>
        <v>0</v>
      </c>
      <c r="O56" s="9" t="str">
        <f t="shared" si="4"/>
        <v/>
      </c>
    </row>
    <row r="57" spans="2:15" s="5" customFormat="1" ht="20.100000000000001" customHeight="1" x14ac:dyDescent="0.15">
      <c r="B57" s="61"/>
      <c r="C57" s="35" t="s">
        <v>68</v>
      </c>
      <c r="D57" s="35"/>
      <c r="E57" s="47"/>
      <c r="F57" s="73"/>
      <c r="G57" s="73"/>
      <c r="H57" s="73"/>
      <c r="I57" s="37">
        <f>F57-G57-H57</f>
        <v>0</v>
      </c>
      <c r="J57" s="37">
        <f t="shared" si="19"/>
        <v>0</v>
      </c>
      <c r="K57" s="37"/>
      <c r="L57" s="41">
        <f>IFERROR(G57/E57,0)*100</f>
        <v>0</v>
      </c>
      <c r="M57" s="42">
        <f>IFERROR(G57/F57,0)*100</f>
        <v>0</v>
      </c>
      <c r="O57" s="9" t="str">
        <f>IF(F57=G57+H57+I57,"","err")</f>
        <v/>
      </c>
    </row>
    <row r="58" spans="2:15" s="5" customFormat="1" ht="20.100000000000001" customHeight="1" x14ac:dyDescent="0.15">
      <c r="B58" s="61"/>
      <c r="C58" s="35" t="s">
        <v>69</v>
      </c>
      <c r="D58" s="35"/>
      <c r="E58" s="47"/>
      <c r="F58" s="73"/>
      <c r="G58" s="73"/>
      <c r="H58" s="47"/>
      <c r="I58" s="37">
        <f t="shared" si="18"/>
        <v>0</v>
      </c>
      <c r="J58" s="37">
        <f t="shared" si="19"/>
        <v>0</v>
      </c>
      <c r="K58" s="37"/>
      <c r="L58" s="41">
        <f>IFERROR(G58/E58,0)*100</f>
        <v>0</v>
      </c>
      <c r="M58" s="42">
        <f>IFERROR(G58/F58,0)*100</f>
        <v>0</v>
      </c>
      <c r="O58" s="9" t="str">
        <f t="shared" si="4"/>
        <v/>
      </c>
    </row>
    <row r="59" spans="2:15" s="5" customFormat="1" ht="20.100000000000001" customHeight="1" x14ac:dyDescent="0.15">
      <c r="B59" s="62"/>
      <c r="C59" s="35" t="s">
        <v>70</v>
      </c>
      <c r="D59" s="35"/>
      <c r="E59" s="74">
        <v>70000000</v>
      </c>
      <c r="F59" s="74">
        <v>65984973</v>
      </c>
      <c r="G59" s="74">
        <v>26931454</v>
      </c>
      <c r="H59" s="74"/>
      <c r="I59" s="37">
        <f t="shared" si="18"/>
        <v>39053519</v>
      </c>
      <c r="J59" s="37">
        <f t="shared" si="19"/>
        <v>39053519</v>
      </c>
      <c r="K59" s="37"/>
      <c r="L59" s="41">
        <f t="shared" si="2"/>
        <v>38.473505714285714</v>
      </c>
      <c r="M59" s="42">
        <f t="shared" si="3"/>
        <v>40.814526058834637</v>
      </c>
      <c r="O59" s="9" t="str">
        <f t="shared" si="4"/>
        <v/>
      </c>
    </row>
    <row r="60" spans="2:15" s="5" customFormat="1" ht="20.100000000000001" customHeight="1" x14ac:dyDescent="0.15">
      <c r="B60" s="31" t="s">
        <v>71</v>
      </c>
      <c r="C60" s="32"/>
      <c r="D60" s="32"/>
      <c r="E60" s="50">
        <f t="shared" ref="E60:K60" si="20">E61</f>
        <v>730000000</v>
      </c>
      <c r="F60" s="50">
        <f t="shared" si="20"/>
        <v>5674383253</v>
      </c>
      <c r="G60" s="50">
        <f t="shared" si="20"/>
        <v>391081280</v>
      </c>
      <c r="H60" s="50">
        <f t="shared" si="20"/>
        <v>111217885</v>
      </c>
      <c r="I60" s="50">
        <f t="shared" si="20"/>
        <v>5172084088</v>
      </c>
      <c r="J60" s="50">
        <f t="shared" si="20"/>
        <v>5172084088</v>
      </c>
      <c r="K60" s="50">
        <f t="shared" si="20"/>
        <v>0</v>
      </c>
      <c r="L60" s="39">
        <f t="shared" si="2"/>
        <v>53.572778082191789</v>
      </c>
      <c r="M60" s="40">
        <f t="shared" si="3"/>
        <v>6.8920491014285741</v>
      </c>
      <c r="O60" s="9" t="str">
        <f t="shared" si="4"/>
        <v/>
      </c>
    </row>
    <row r="61" spans="2:15" s="5" customFormat="1" ht="20.100000000000001" customHeight="1" x14ac:dyDescent="0.15">
      <c r="B61" s="46"/>
      <c r="C61" s="35" t="s">
        <v>72</v>
      </c>
      <c r="D61" s="35"/>
      <c r="E61" s="73">
        <v>730000000</v>
      </c>
      <c r="F61" s="73">
        <v>5674383253</v>
      </c>
      <c r="G61" s="73">
        <v>391081280</v>
      </c>
      <c r="H61" s="73">
        <v>111217885</v>
      </c>
      <c r="I61" s="37">
        <f>F61-G61-H61</f>
        <v>5172084088</v>
      </c>
      <c r="J61" s="37">
        <f>I61-K61</f>
        <v>5172084088</v>
      </c>
      <c r="K61" s="37"/>
      <c r="L61" s="41">
        <f>IFERROR(G61/E61,0)*100</f>
        <v>53.572778082191789</v>
      </c>
      <c r="M61" s="42">
        <f>IFERROR(G61/F61,0)*100</f>
        <v>6.8920491014285741</v>
      </c>
      <c r="O61" s="9" t="str">
        <f>IF(F61=G61+H61+I61,"","err")</f>
        <v/>
      </c>
    </row>
    <row r="62" spans="2:15" s="10" customFormat="1" ht="20.100000000000001" customHeight="1" x14ac:dyDescent="0.15">
      <c r="B62" s="82" t="s">
        <v>73</v>
      </c>
      <c r="C62" s="83"/>
      <c r="D62" s="83"/>
      <c r="E62" s="43">
        <f>E63+E65+E67+E69+E72+E74+E76</f>
        <v>2108000000</v>
      </c>
      <c r="F62" s="43">
        <f t="shared" ref="F62:K62" si="21">F63+F65+F67+F69+F72+F74+F76</f>
        <v>1486788020</v>
      </c>
      <c r="G62" s="43">
        <f t="shared" si="21"/>
        <v>1080199930</v>
      </c>
      <c r="H62" s="43">
        <f t="shared" si="21"/>
        <v>0</v>
      </c>
      <c r="I62" s="43">
        <f t="shared" si="21"/>
        <v>406588090</v>
      </c>
      <c r="J62" s="43">
        <f t="shared" si="21"/>
        <v>223529720</v>
      </c>
      <c r="K62" s="43">
        <f t="shared" si="21"/>
        <v>183058370</v>
      </c>
      <c r="L62" s="44">
        <f t="shared" si="2"/>
        <v>51.242880929791269</v>
      </c>
      <c r="M62" s="45">
        <f t="shared" si="3"/>
        <v>72.65325759081648</v>
      </c>
      <c r="O62" s="9" t="str">
        <f t="shared" si="4"/>
        <v/>
      </c>
    </row>
    <row r="63" spans="2:15" s="5" customFormat="1" ht="20.100000000000001" customHeight="1" x14ac:dyDescent="0.15">
      <c r="B63" s="31" t="s">
        <v>74</v>
      </c>
      <c r="C63" s="32"/>
      <c r="D63" s="32"/>
      <c r="E63" s="50">
        <f>E64</f>
        <v>0</v>
      </c>
      <c r="F63" s="50">
        <f t="shared" ref="F63:K63" si="22">F64</f>
        <v>0</v>
      </c>
      <c r="G63" s="50">
        <f t="shared" si="22"/>
        <v>0</v>
      </c>
      <c r="H63" s="50">
        <f t="shared" si="22"/>
        <v>0</v>
      </c>
      <c r="I63" s="50">
        <f t="shared" si="22"/>
        <v>0</v>
      </c>
      <c r="J63" s="50">
        <f t="shared" si="22"/>
        <v>0</v>
      </c>
      <c r="K63" s="50">
        <f t="shared" si="22"/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</row>
    <row r="64" spans="2:15" s="5" customFormat="1" ht="20.100000000000001" customHeight="1" x14ac:dyDescent="0.15">
      <c r="B64" s="46"/>
      <c r="C64" s="35" t="s">
        <v>75</v>
      </c>
      <c r="D64" s="35"/>
      <c r="E64" s="47"/>
      <c r="F64" s="47"/>
      <c r="G64" s="47"/>
      <c r="H64" s="47"/>
      <c r="I64" s="37">
        <f>F64-G64-H64</f>
        <v>0</v>
      </c>
      <c r="J64" s="37">
        <f>I64-K64</f>
        <v>0</v>
      </c>
      <c r="K64" s="37"/>
      <c r="L64" s="41">
        <f t="shared" si="2"/>
        <v>0</v>
      </c>
      <c r="M64" s="42">
        <f t="shared" si="3"/>
        <v>0</v>
      </c>
      <c r="O64" s="9" t="str">
        <f t="shared" si="4"/>
        <v/>
      </c>
    </row>
    <row r="65" spans="2:15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3">F66</f>
        <v>0</v>
      </c>
      <c r="G65" s="51">
        <f t="shared" si="23"/>
        <v>0</v>
      </c>
      <c r="H65" s="51">
        <f t="shared" si="23"/>
        <v>0</v>
      </c>
      <c r="I65" s="51">
        <f t="shared" si="23"/>
        <v>0</v>
      </c>
      <c r="J65" s="51">
        <f t="shared" si="23"/>
        <v>0</v>
      </c>
      <c r="K65" s="51">
        <f t="shared" si="23"/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</row>
    <row r="66" spans="2:15" s="5" customFormat="1" ht="20.100000000000001" customHeight="1" x14ac:dyDescent="0.15">
      <c r="B66" s="46"/>
      <c r="C66" s="35" t="s">
        <v>77</v>
      </c>
      <c r="D66" s="35"/>
      <c r="E66" s="47"/>
      <c r="F66" s="47"/>
      <c r="G66" s="47"/>
      <c r="H66" s="47"/>
      <c r="I66" s="37">
        <f>F66-G66-H66</f>
        <v>0</v>
      </c>
      <c r="J66" s="37">
        <f>I66-K66</f>
        <v>0</v>
      </c>
      <c r="K66" s="37"/>
      <c r="L66" s="41">
        <f>IFERROR(G66/E66,0)*100</f>
        <v>0</v>
      </c>
      <c r="M66" s="42">
        <f>IFERROR(G66/F66,0)*100</f>
        <v>0</v>
      </c>
      <c r="O66" s="9" t="str">
        <f t="shared" si="4"/>
        <v/>
      </c>
    </row>
    <row r="67" spans="2:15" s="5" customFormat="1" ht="20.100000000000001" customHeight="1" x14ac:dyDescent="0.15">
      <c r="B67" s="31" t="s">
        <v>78</v>
      </c>
      <c r="C67" s="32"/>
      <c r="D67" s="32"/>
      <c r="E67" s="51">
        <f>E68</f>
        <v>0</v>
      </c>
      <c r="F67" s="51">
        <f t="shared" ref="F67:K67" si="24">F68</f>
        <v>0</v>
      </c>
      <c r="G67" s="51">
        <f t="shared" si="24"/>
        <v>0</v>
      </c>
      <c r="H67" s="51">
        <f t="shared" si="24"/>
        <v>0</v>
      </c>
      <c r="I67" s="51">
        <f t="shared" si="24"/>
        <v>0</v>
      </c>
      <c r="J67" s="51">
        <f t="shared" si="24"/>
        <v>0</v>
      </c>
      <c r="K67" s="51">
        <f t="shared" si="24"/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</row>
    <row r="68" spans="2:15" s="5" customFormat="1" ht="20.100000000000001" customHeight="1" x14ac:dyDescent="0.15">
      <c r="B68" s="46"/>
      <c r="C68" s="35" t="s">
        <v>79</v>
      </c>
      <c r="D68" s="35"/>
      <c r="E68" s="47"/>
      <c r="F68" s="47"/>
      <c r="G68" s="47"/>
      <c r="H68" s="47"/>
      <c r="I68" s="37">
        <f>F68-G68-H68</f>
        <v>0</v>
      </c>
      <c r="J68" s="37">
        <f>I68-K68</f>
        <v>0</v>
      </c>
      <c r="K68" s="37"/>
      <c r="L68" s="41">
        <f t="shared" si="2"/>
        <v>0</v>
      </c>
      <c r="M68" s="42">
        <f t="shared" si="3"/>
        <v>0</v>
      </c>
      <c r="O68" s="9" t="str">
        <f t="shared" si="4"/>
        <v/>
      </c>
    </row>
    <row r="69" spans="2:15" s="5" customFormat="1" ht="20.100000000000001" customHeight="1" x14ac:dyDescent="0.15">
      <c r="B69" s="31" t="s">
        <v>80</v>
      </c>
      <c r="C69" s="32"/>
      <c r="D69" s="32"/>
      <c r="E69" s="52">
        <f>SUM(E70:E71)</f>
        <v>2108000000</v>
      </c>
      <c r="F69" s="52">
        <f t="shared" ref="F69:K69" si="25">SUM(F70:F71)</f>
        <v>1486788020</v>
      </c>
      <c r="G69" s="52">
        <f t="shared" si="25"/>
        <v>1080199930</v>
      </c>
      <c r="H69" s="52">
        <f t="shared" si="25"/>
        <v>0</v>
      </c>
      <c r="I69" s="52">
        <f t="shared" si="25"/>
        <v>406588090</v>
      </c>
      <c r="J69" s="52">
        <f t="shared" si="25"/>
        <v>223529720</v>
      </c>
      <c r="K69" s="52">
        <f t="shared" si="25"/>
        <v>183058370</v>
      </c>
      <c r="L69" s="53">
        <f t="shared" si="2"/>
        <v>51.242880929791269</v>
      </c>
      <c r="M69" s="54">
        <f t="shared" si="3"/>
        <v>72.65325759081648</v>
      </c>
      <c r="O69" s="9" t="str">
        <f t="shared" si="4"/>
        <v/>
      </c>
    </row>
    <row r="70" spans="2:15" s="5" customFormat="1" ht="20.100000000000001" customHeight="1" x14ac:dyDescent="0.15">
      <c r="B70" s="60"/>
      <c r="C70" s="35" t="s">
        <v>81</v>
      </c>
      <c r="D70" s="35"/>
      <c r="E70" s="76">
        <v>2100000000</v>
      </c>
      <c r="F70" s="76">
        <v>1478788020</v>
      </c>
      <c r="G70" s="76">
        <v>1072199930</v>
      </c>
      <c r="H70" s="76">
        <v>0</v>
      </c>
      <c r="I70" s="37">
        <f>F70-G70-H70</f>
        <v>406588090</v>
      </c>
      <c r="J70" s="37">
        <f>I70-K70</f>
        <v>223529720</v>
      </c>
      <c r="K70" s="77">
        <v>183058370</v>
      </c>
      <c r="L70" s="56">
        <f t="shared" si="2"/>
        <v>51.057139523809525</v>
      </c>
      <c r="M70" s="57">
        <f t="shared" si="3"/>
        <v>72.50531621158251</v>
      </c>
      <c r="O70" s="9" t="str">
        <f t="shared" si="4"/>
        <v/>
      </c>
    </row>
    <row r="71" spans="2:15" s="5" customFormat="1" ht="20.100000000000001" customHeight="1" x14ac:dyDescent="0.15">
      <c r="B71" s="62"/>
      <c r="C71" s="35" t="s">
        <v>82</v>
      </c>
      <c r="D71" s="35"/>
      <c r="E71" s="55">
        <v>8000000</v>
      </c>
      <c r="F71" s="55">
        <v>8000000</v>
      </c>
      <c r="G71" s="55">
        <v>8000000</v>
      </c>
      <c r="H71" s="55"/>
      <c r="I71" s="37">
        <f>F71-G71-H71</f>
        <v>0</v>
      </c>
      <c r="J71" s="37">
        <f>I71-K71</f>
        <v>0</v>
      </c>
      <c r="K71" s="55"/>
      <c r="L71" s="56">
        <f t="shared" si="2"/>
        <v>100</v>
      </c>
      <c r="M71" s="57">
        <f t="shared" si="3"/>
        <v>100</v>
      </c>
      <c r="O71" s="9" t="str">
        <f t="shared" si="4"/>
        <v/>
      </c>
    </row>
    <row r="72" spans="2:15" s="5" customFormat="1" ht="20.100000000000001" customHeight="1" x14ac:dyDescent="0.15">
      <c r="B72" s="31" t="s">
        <v>83</v>
      </c>
      <c r="C72" s="32"/>
      <c r="D72" s="32"/>
      <c r="E72" s="51">
        <f>E73</f>
        <v>0</v>
      </c>
      <c r="F72" s="51">
        <f t="shared" ref="F72:K72" si="26">F73</f>
        <v>0</v>
      </c>
      <c r="G72" s="51">
        <f t="shared" si="26"/>
        <v>0</v>
      </c>
      <c r="H72" s="51">
        <f t="shared" si="26"/>
        <v>0</v>
      </c>
      <c r="I72" s="51">
        <f t="shared" si="26"/>
        <v>0</v>
      </c>
      <c r="J72" s="51">
        <f t="shared" si="26"/>
        <v>0</v>
      </c>
      <c r="K72" s="51">
        <f t="shared" si="26"/>
        <v>0</v>
      </c>
      <c r="L72" s="53">
        <f t="shared" si="2"/>
        <v>0</v>
      </c>
      <c r="M72" s="54">
        <f t="shared" si="3"/>
        <v>0</v>
      </c>
      <c r="O72" s="9" t="str">
        <f t="shared" ref="O72:O77" si="27">IF(F72=G72+H72+I72,"","err")</f>
        <v/>
      </c>
    </row>
    <row r="73" spans="2:15" s="5" customFormat="1" ht="20.100000000000001" customHeight="1" x14ac:dyDescent="0.15">
      <c r="B73" s="46"/>
      <c r="C73" s="35" t="s">
        <v>84</v>
      </c>
      <c r="D73" s="35"/>
      <c r="E73" s="47"/>
      <c r="F73" s="47"/>
      <c r="G73" s="47"/>
      <c r="H73" s="47"/>
      <c r="I73" s="37">
        <f>F73-G73-H73</f>
        <v>0</v>
      </c>
      <c r="J73" s="37">
        <f>I73-K73</f>
        <v>0</v>
      </c>
      <c r="K73" s="37"/>
      <c r="L73" s="41">
        <f>IFERROR(G73/E73,0)*100</f>
        <v>0</v>
      </c>
      <c r="M73" s="42">
        <f>IFERROR(G73/F73,0)*100</f>
        <v>0</v>
      </c>
      <c r="O73" s="9" t="str">
        <f t="shared" si="27"/>
        <v/>
      </c>
    </row>
    <row r="74" spans="2:15" s="5" customFormat="1" ht="20.100000000000001" customHeight="1" x14ac:dyDescent="0.15">
      <c r="B74" s="58" t="s">
        <v>86</v>
      </c>
      <c r="C74" s="59"/>
      <c r="D74" s="59"/>
      <c r="E74" s="51">
        <f>E75</f>
        <v>0</v>
      </c>
      <c r="F74" s="51">
        <f t="shared" ref="F74:K76" si="28">F75</f>
        <v>0</v>
      </c>
      <c r="G74" s="51">
        <f t="shared" si="28"/>
        <v>0</v>
      </c>
      <c r="H74" s="51">
        <f t="shared" si="28"/>
        <v>0</v>
      </c>
      <c r="I74" s="51">
        <f t="shared" si="28"/>
        <v>0</v>
      </c>
      <c r="J74" s="51">
        <f t="shared" si="28"/>
        <v>0</v>
      </c>
      <c r="K74" s="51">
        <f t="shared" si="28"/>
        <v>0</v>
      </c>
      <c r="L74" s="53">
        <f>IFERROR(G74/E74,0)*100</f>
        <v>0</v>
      </c>
      <c r="M74" s="54">
        <f>IFERROR(G74/F74,0)*100</f>
        <v>0</v>
      </c>
      <c r="O74" s="9" t="str">
        <f t="shared" si="27"/>
        <v/>
      </c>
    </row>
    <row r="75" spans="2:15" s="5" customFormat="1" ht="20.100000000000001" customHeight="1" x14ac:dyDescent="0.15">
      <c r="B75" s="60"/>
      <c r="C75" s="63" t="s">
        <v>85</v>
      </c>
      <c r="D75" s="63"/>
      <c r="E75" s="64"/>
      <c r="F75" s="64"/>
      <c r="G75" s="64"/>
      <c r="H75" s="64"/>
      <c r="I75" s="37">
        <f>F75-G75-H75</f>
        <v>0</v>
      </c>
      <c r="J75" s="37">
        <f>I75-K75</f>
        <v>0</v>
      </c>
      <c r="K75" s="37">
        <v>0</v>
      </c>
      <c r="L75" s="65">
        <f>IFERROR(G75/E75,0)*100</f>
        <v>0</v>
      </c>
      <c r="M75" s="66">
        <f>IFERROR(G75/F75,0)*100</f>
        <v>0</v>
      </c>
      <c r="O75" s="9" t="str">
        <f t="shared" si="27"/>
        <v/>
      </c>
    </row>
    <row r="76" spans="2:15" s="5" customFormat="1" ht="20.100000000000001" customHeight="1" x14ac:dyDescent="0.15">
      <c r="B76" s="58" t="s">
        <v>87</v>
      </c>
      <c r="C76" s="59"/>
      <c r="D76" s="59"/>
      <c r="E76" s="51">
        <f>E77</f>
        <v>0</v>
      </c>
      <c r="F76" s="51">
        <f t="shared" si="28"/>
        <v>0</v>
      </c>
      <c r="G76" s="51">
        <f t="shared" si="28"/>
        <v>0</v>
      </c>
      <c r="H76" s="51">
        <f t="shared" si="28"/>
        <v>0</v>
      </c>
      <c r="I76" s="51">
        <f t="shared" si="28"/>
        <v>0</v>
      </c>
      <c r="J76" s="51">
        <f t="shared" si="28"/>
        <v>0</v>
      </c>
      <c r="K76" s="51">
        <f t="shared" si="28"/>
        <v>0</v>
      </c>
      <c r="L76" s="53">
        <f t="shared" si="2"/>
        <v>0</v>
      </c>
      <c r="M76" s="54">
        <f t="shared" si="3"/>
        <v>0</v>
      </c>
      <c r="O76" s="9" t="str">
        <f t="shared" si="27"/>
        <v/>
      </c>
    </row>
    <row r="77" spans="2:15" s="5" customFormat="1" ht="20.100000000000001" customHeight="1" thickBot="1" x14ac:dyDescent="0.2">
      <c r="B77" s="72"/>
      <c r="C77" s="67" t="s">
        <v>88</v>
      </c>
      <c r="D77" s="67"/>
      <c r="E77" s="68"/>
      <c r="F77" s="68"/>
      <c r="G77" s="68"/>
      <c r="H77" s="68"/>
      <c r="I77" s="69">
        <f>F77-G77-H77</f>
        <v>0</v>
      </c>
      <c r="J77" s="69">
        <f>I77-K77</f>
        <v>0</v>
      </c>
      <c r="K77" s="69"/>
      <c r="L77" s="70">
        <f t="shared" si="2"/>
        <v>0</v>
      </c>
      <c r="M77" s="71">
        <f t="shared" si="3"/>
        <v>0</v>
      </c>
      <c r="O77" s="9" t="str">
        <f t="shared" si="2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2023-09-04T00:33:49Z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