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</sheets>
  <definedNames>
    <definedName name="_xlnm.Print_Area" localSheetId="0">'군구세외 일반회계'!$B$1:$L$71</definedName>
    <definedName name="_xlnm.Print_Area" localSheetId="1">'군구세외 특별회계'!$B$1:$L$71</definedName>
    <definedName name="_xlnm.Print_Titles" localSheetId="0">'군구세외 일반회계'!$5:$6</definedName>
    <definedName name="_xlnm.Print_Titles" localSheetId="1">'군구세외 특별회계'!$5:$6</definedName>
  </definedNames>
  <calcPr calcId="152511" fullCalcOnLoad="1" iterateDelta="1.0000000474974513E-3"/>
</workbook>
</file>

<file path=xl/calcChain.xml><?xml version="1.0" encoding="utf-8"?>
<calcChain xmlns="http://schemas.openxmlformats.org/spreadsheetml/2006/main">
  <c r="I20" i="58" l="1"/>
  <c r="J20" i="58"/>
  <c r="L44" i="58"/>
  <c r="M44" i="58"/>
  <c r="L45" i="58"/>
  <c r="M45" i="58"/>
  <c r="L58" i="58"/>
  <c r="M58" i="58"/>
  <c r="L20" i="58"/>
  <c r="M20" i="58"/>
  <c r="F60" i="58"/>
  <c r="G60" i="58"/>
  <c r="L60" i="58"/>
  <c r="H60" i="58"/>
  <c r="E60" i="58"/>
  <c r="B4" i="58"/>
  <c r="L3" i="58"/>
  <c r="M77" i="58"/>
  <c r="L77" i="58"/>
  <c r="I77" i="58"/>
  <c r="K76" i="58"/>
  <c r="H76" i="58"/>
  <c r="G76" i="58"/>
  <c r="F76" i="58"/>
  <c r="O76" i="58"/>
  <c r="E76" i="58"/>
  <c r="M75" i="58"/>
  <c r="L75" i="58"/>
  <c r="I75" i="58"/>
  <c r="I74" i="58"/>
  <c r="K74" i="58"/>
  <c r="H74" i="58"/>
  <c r="G74" i="58"/>
  <c r="F74" i="58"/>
  <c r="E74" i="58"/>
  <c r="L74" i="58"/>
  <c r="M73" i="58"/>
  <c r="L73" i="58"/>
  <c r="I73" i="58"/>
  <c r="K72" i="58"/>
  <c r="H72" i="58"/>
  <c r="G72" i="58"/>
  <c r="F72" i="58"/>
  <c r="E72" i="58"/>
  <c r="M71" i="58"/>
  <c r="L71" i="58"/>
  <c r="I71" i="58"/>
  <c r="O71" i="58"/>
  <c r="J71" i="58"/>
  <c r="M70" i="58"/>
  <c r="L70" i="58"/>
  <c r="I70" i="58"/>
  <c r="O70" i="58"/>
  <c r="K69" i="58"/>
  <c r="K62" i="58"/>
  <c r="K7" i="58"/>
  <c r="H69" i="58"/>
  <c r="G69" i="58"/>
  <c r="F69" i="58"/>
  <c r="F62" i="58"/>
  <c r="E69" i="58"/>
  <c r="M68" i="58"/>
  <c r="L68" i="58"/>
  <c r="I68" i="58"/>
  <c r="O68" i="58"/>
  <c r="K67" i="58"/>
  <c r="H67" i="58"/>
  <c r="G67" i="58"/>
  <c r="F67" i="58"/>
  <c r="M67" i="58"/>
  <c r="E67" i="58"/>
  <c r="M66" i="58"/>
  <c r="L66" i="58"/>
  <c r="I66" i="58"/>
  <c r="I65" i="58"/>
  <c r="K65" i="58"/>
  <c r="H65" i="58"/>
  <c r="G65" i="58"/>
  <c r="F65" i="58"/>
  <c r="E65" i="58"/>
  <c r="M64" i="58"/>
  <c r="L64" i="58"/>
  <c r="I64" i="58"/>
  <c r="I63" i="58"/>
  <c r="K63" i="58"/>
  <c r="H63" i="58"/>
  <c r="G63" i="58"/>
  <c r="F63" i="58"/>
  <c r="M63" i="58"/>
  <c r="E63" i="58"/>
  <c r="M61" i="58"/>
  <c r="L61" i="58"/>
  <c r="I61" i="58"/>
  <c r="I60" i="58"/>
  <c r="K60" i="58"/>
  <c r="M59" i="58"/>
  <c r="L59" i="58"/>
  <c r="I59" i="58"/>
  <c r="O59" i="58"/>
  <c r="I58" i="58"/>
  <c r="J58" i="58"/>
  <c r="M57" i="58"/>
  <c r="L57" i="58"/>
  <c r="I57" i="58"/>
  <c r="O57" i="58"/>
  <c r="M56" i="58"/>
  <c r="L56" i="58"/>
  <c r="I56" i="58"/>
  <c r="O56" i="58"/>
  <c r="M55" i="58"/>
  <c r="L55" i="58"/>
  <c r="I55" i="58"/>
  <c r="J55" i="58"/>
  <c r="M54" i="58"/>
  <c r="L54" i="58"/>
  <c r="I54" i="58"/>
  <c r="J54" i="58"/>
  <c r="M53" i="58"/>
  <c r="L53" i="58"/>
  <c r="I53" i="58"/>
  <c r="J53" i="58"/>
  <c r="K52" i="58"/>
  <c r="H52" i="58"/>
  <c r="G52" i="58"/>
  <c r="L52" i="58"/>
  <c r="F52" i="58"/>
  <c r="E52" i="58"/>
  <c r="M51" i="58"/>
  <c r="L51" i="58"/>
  <c r="I51" i="58"/>
  <c r="M50" i="58"/>
  <c r="L50" i="58"/>
  <c r="I50" i="58"/>
  <c r="M49" i="58"/>
  <c r="L49" i="58"/>
  <c r="I49" i="58"/>
  <c r="I48" i="58"/>
  <c r="K48" i="58"/>
  <c r="H48" i="58"/>
  <c r="G48" i="58"/>
  <c r="F48" i="58"/>
  <c r="O48" i="58"/>
  <c r="E48" i="58"/>
  <c r="M47" i="58"/>
  <c r="L47" i="58"/>
  <c r="I47" i="58"/>
  <c r="J47" i="58"/>
  <c r="J46" i="58"/>
  <c r="K46" i="58"/>
  <c r="H46" i="58"/>
  <c r="O46" i="58"/>
  <c r="G46" i="58"/>
  <c r="F46" i="58"/>
  <c r="E46" i="58"/>
  <c r="I45" i="58"/>
  <c r="I44" i="58"/>
  <c r="O44" i="58"/>
  <c r="M43" i="58"/>
  <c r="L43" i="58"/>
  <c r="I43" i="58"/>
  <c r="M42" i="58"/>
  <c r="L42" i="58"/>
  <c r="I42" i="58"/>
  <c r="K41" i="58"/>
  <c r="H41" i="58"/>
  <c r="G41" i="58"/>
  <c r="F41" i="58"/>
  <c r="E41" i="58"/>
  <c r="M39" i="58"/>
  <c r="L39" i="58"/>
  <c r="I39" i="58"/>
  <c r="O39" i="58"/>
  <c r="M38" i="58"/>
  <c r="L38" i="58"/>
  <c r="I38" i="58"/>
  <c r="J38" i="58"/>
  <c r="M37" i="58"/>
  <c r="L37" i="58"/>
  <c r="I37" i="58"/>
  <c r="O37" i="58"/>
  <c r="K36" i="58"/>
  <c r="H36" i="58"/>
  <c r="G36" i="58"/>
  <c r="L36" i="58"/>
  <c r="F36" i="58"/>
  <c r="E36" i="58"/>
  <c r="M35" i="58"/>
  <c r="L35" i="58"/>
  <c r="I35" i="58"/>
  <c r="J35" i="58"/>
  <c r="J34" i="58"/>
  <c r="K34" i="58"/>
  <c r="H34" i="58"/>
  <c r="G34" i="58"/>
  <c r="M34" i="58"/>
  <c r="F34" i="58"/>
  <c r="E34" i="58"/>
  <c r="M33" i="58"/>
  <c r="L33" i="58"/>
  <c r="I33" i="58"/>
  <c r="O33" i="58"/>
  <c r="M32" i="58"/>
  <c r="L32" i="58"/>
  <c r="I32" i="58"/>
  <c r="M31" i="58"/>
  <c r="L31" i="58"/>
  <c r="I31" i="58"/>
  <c r="O31" i="58"/>
  <c r="M30" i="58"/>
  <c r="L30" i="58"/>
  <c r="I30" i="58"/>
  <c r="O30" i="58"/>
  <c r="M29" i="58"/>
  <c r="L29" i="58"/>
  <c r="I29" i="58"/>
  <c r="O29" i="58"/>
  <c r="K28" i="58"/>
  <c r="H28" i="58"/>
  <c r="H8" i="58"/>
  <c r="G28" i="58"/>
  <c r="L28" i="58"/>
  <c r="F28" i="58"/>
  <c r="E28" i="58"/>
  <c r="M27" i="58"/>
  <c r="L27" i="58"/>
  <c r="I27" i="58"/>
  <c r="O27" i="58"/>
  <c r="I26" i="58"/>
  <c r="J26" i="58"/>
  <c r="M25" i="58"/>
  <c r="L25" i="58"/>
  <c r="I25" i="58"/>
  <c r="J25" i="58"/>
  <c r="M24" i="58"/>
  <c r="L24" i="58"/>
  <c r="I24" i="58"/>
  <c r="M23" i="58"/>
  <c r="L23" i="58"/>
  <c r="I23" i="58"/>
  <c r="K22" i="58"/>
  <c r="H22" i="58"/>
  <c r="G22" i="58"/>
  <c r="F22" i="58"/>
  <c r="M22" i="58"/>
  <c r="E22" i="58"/>
  <c r="M21" i="58"/>
  <c r="L21" i="58"/>
  <c r="I21" i="58"/>
  <c r="J21" i="58"/>
  <c r="O20" i="58"/>
  <c r="M19" i="58"/>
  <c r="L19" i="58"/>
  <c r="I19" i="58"/>
  <c r="O19" i="58"/>
  <c r="M18" i="58"/>
  <c r="L18" i="58"/>
  <c r="I18" i="58"/>
  <c r="M17" i="58"/>
  <c r="L17" i="58"/>
  <c r="I17" i="58"/>
  <c r="O17" i="58"/>
  <c r="M16" i="58"/>
  <c r="L16" i="58"/>
  <c r="I16" i="58"/>
  <c r="J16" i="58"/>
  <c r="M15" i="58"/>
  <c r="L15" i="58"/>
  <c r="I15" i="58"/>
  <c r="O15" i="58"/>
  <c r="M14" i="58"/>
  <c r="L14" i="58"/>
  <c r="I14" i="58"/>
  <c r="M13" i="58"/>
  <c r="L13" i="58"/>
  <c r="I13" i="58"/>
  <c r="J13" i="58"/>
  <c r="K12" i="58"/>
  <c r="H12" i="58"/>
  <c r="G12" i="58"/>
  <c r="F12" i="58"/>
  <c r="O12" i="58"/>
  <c r="E12" i="58"/>
  <c r="M11" i="58"/>
  <c r="L11" i="58"/>
  <c r="I11" i="58"/>
  <c r="J11" i="58"/>
  <c r="O11" i="58"/>
  <c r="M10" i="58"/>
  <c r="L10" i="58"/>
  <c r="I10" i="58"/>
  <c r="K9" i="58"/>
  <c r="H9" i="58"/>
  <c r="G9" i="58"/>
  <c r="M9" i="58"/>
  <c r="F9" i="58"/>
  <c r="E9" i="58"/>
  <c r="O13" i="58"/>
  <c r="O32" i="58"/>
  <c r="O42" i="58"/>
  <c r="O50" i="58"/>
  <c r="O73" i="58"/>
  <c r="O10" i="58"/>
  <c r="J15" i="58"/>
  <c r="O24" i="58"/>
  <c r="J32" i="58"/>
  <c r="L46" i="58"/>
  <c r="J50" i="58"/>
  <c r="I72" i="58"/>
  <c r="J73" i="58"/>
  <c r="J72" i="58"/>
  <c r="I9" i="58"/>
  <c r="J10" i="58"/>
  <c r="J9" i="58"/>
  <c r="O14" i="58"/>
  <c r="O18" i="58"/>
  <c r="J24" i="58"/>
  <c r="O43" i="58"/>
  <c r="O51" i="58"/>
  <c r="L63" i="58"/>
  <c r="L76" i="58"/>
  <c r="O77" i="58"/>
  <c r="J14" i="58"/>
  <c r="J18" i="58"/>
  <c r="J43" i="58"/>
  <c r="J51" i="58"/>
  <c r="I76" i="58"/>
  <c r="J77" i="58"/>
  <c r="J76" i="58"/>
  <c r="O49" i="58"/>
  <c r="J45" i="58"/>
  <c r="L9" i="58"/>
  <c r="O45" i="58"/>
  <c r="I46" i="58"/>
  <c r="L65" i="58"/>
  <c r="O66" i="58"/>
  <c r="J49" i="58"/>
  <c r="J48" i="58"/>
  <c r="O26" i="58"/>
  <c r="J66" i="58"/>
  <c r="J65" i="58"/>
  <c r="O47" i="58"/>
  <c r="J29" i="58"/>
  <c r="M74" i="58"/>
  <c r="J75" i="58"/>
  <c r="J74" i="58"/>
  <c r="O75" i="58"/>
  <c r="O21" i="58"/>
  <c r="M41" i="58"/>
  <c r="I41" i="58"/>
  <c r="O41" i="58"/>
  <c r="M48" i="58"/>
  <c r="L48" i="58"/>
  <c r="J44" i="58"/>
  <c r="O65" i="58"/>
  <c r="J17" i="58"/>
  <c r="M76" i="58"/>
  <c r="J42" i="58"/>
  <c r="K8" i="58"/>
  <c r="O74" i="58"/>
  <c r="J19" i="58"/>
  <c r="J64" i="58"/>
  <c r="J63" i="58"/>
  <c r="L34" i="58"/>
  <c r="O64" i="58"/>
  <c r="O9" i="58"/>
  <c r="M46" i="58"/>
  <c r="M65" i="58"/>
  <c r="L67" i="58"/>
  <c r="O63" i="58"/>
  <c r="J31" i="58"/>
  <c r="O16" i="58"/>
  <c r="O23" i="58"/>
  <c r="O35" i="58"/>
  <c r="M72" i="58"/>
  <c r="J23" i="58"/>
  <c r="O25" i="58"/>
  <c r="O34" i="58"/>
  <c r="L41" i="58"/>
  <c r="I12" i="58"/>
  <c r="H62" i="58"/>
  <c r="L72" i="58"/>
  <c r="O72" i="58"/>
  <c r="J68" i="58"/>
  <c r="J67" i="58"/>
  <c r="L22" i="58"/>
  <c r="I34" i="58"/>
  <c r="K40" i="58"/>
  <c r="I67" i="58"/>
  <c r="O67" i="58"/>
  <c r="E62" i="58"/>
  <c r="O54" i="58"/>
  <c r="O53" i="58"/>
  <c r="O55" i="58"/>
  <c r="O58" i="58"/>
  <c r="J70" i="58"/>
  <c r="J41" i="58"/>
  <c r="I69" i="58"/>
  <c r="I62" i="58"/>
  <c r="O38" i="58"/>
  <c r="E40" i="58"/>
  <c r="J57" i="58"/>
  <c r="E8" i="58"/>
  <c r="L12" i="58"/>
  <c r="E7" i="58"/>
  <c r="B2" i="58"/>
  <c r="M69" i="58"/>
  <c r="J69" i="58"/>
  <c r="J62" i="58"/>
  <c r="J30" i="58"/>
  <c r="J39" i="58"/>
  <c r="L69" i="58"/>
  <c r="G62" i="58"/>
  <c r="L62" i="58"/>
  <c r="M60" i="58"/>
  <c r="H40" i="58"/>
  <c r="H7" i="58"/>
  <c r="J56" i="58"/>
  <c r="M52" i="58"/>
  <c r="G40" i="58"/>
  <c r="L40" i="58"/>
  <c r="F40" i="58"/>
  <c r="J61" i="58"/>
  <c r="J60" i="58"/>
  <c r="O61" i="58"/>
  <c r="I52" i="58"/>
  <c r="O52" i="58"/>
  <c r="M28" i="58"/>
  <c r="I22" i="58"/>
  <c r="O22" i="58"/>
  <c r="M12" i="58"/>
  <c r="G8" i="58"/>
  <c r="L8" i="58"/>
  <c r="O69" i="58"/>
  <c r="O60" i="58"/>
  <c r="J59" i="58"/>
  <c r="I36" i="58"/>
  <c r="O36" i="58"/>
  <c r="J37" i="58"/>
  <c r="J36" i="58"/>
  <c r="M36" i="58"/>
  <c r="I28" i="58"/>
  <c r="O28" i="58"/>
  <c r="J33" i="58"/>
  <c r="J28" i="58"/>
  <c r="J27" i="58"/>
  <c r="J22" i="58"/>
  <c r="J12" i="58"/>
  <c r="F8" i="58"/>
  <c r="O62" i="58"/>
  <c r="M62" i="58"/>
  <c r="M40" i="58"/>
  <c r="J52" i="58"/>
  <c r="J40" i="58"/>
  <c r="I40" i="58"/>
  <c r="O40" i="58"/>
  <c r="I8" i="58"/>
  <c r="G7" i="58"/>
  <c r="L7" i="58"/>
  <c r="J8" i="58"/>
  <c r="F7" i="58"/>
  <c r="M8" i="58"/>
  <c r="J7" i="58"/>
  <c r="I7" i="58"/>
  <c r="O7" i="58"/>
  <c r="O3" i="58"/>
  <c r="O8" i="58"/>
  <c r="M7" i="58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02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<sst xmlns="http://schemas.openxmlformats.org/spreadsheetml/2006/main" count="327" uniqueCount="121">
  <si>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</si>
  <si>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</si>
  <si>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</si>
  <si>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</si>
  <si>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</si>
  <si>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</si>
  <si>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</si>
  <si>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</si>
  <si>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</si>
  <si>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</si>
  <si>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</si>
  <si>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</si>
  <si>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</si>
  <si>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</si>
  <si>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</si>
  <si>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</si>
  <si>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</si>
  <si>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</si>
  <si>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</si>
  <si>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</si>
  <si>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</si>
  <si>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</si>
  <si>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</si>
  <si>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</si>
  <si>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</si>
  <si>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</si>
  <si>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</si>
  <si>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</si>
  <si>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</si>
  <si>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</si>
  <si>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</si>
  <si>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</si>
  <si>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</si>
  <si>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</si>
  <si>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</si>
  <si>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</si>
  <si>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</si>
  <si>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</si>
  <si>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</si>
  <si>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</si>
  <si>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</si>
  <si>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</si>
  <si>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</si>
  <si>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</si>
  <si>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</si>
  <si>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</si>
  <si>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</si>
  <si>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</si>
  <si>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</si>
  <si>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</si>
  <si>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</si>
  <si>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</si>
  <si>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</si>
  <si>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</si>
  <si>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</si>
  <si>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</si>
  <si>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</si>
  <si>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</si>
  <si>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</si>
  <si>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</si>
  <si>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</si>
  <si>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</si>
  <si>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</si>
  <si>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</si>
  <si>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</si>
  <si>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</si>
  <si>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</si>
  <si>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</si>
  <si>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</si>
  <si>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</si>
  <si>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</si>
  <si>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</si>
  <si>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</si>
  <si>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</si>
  <si>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</si>
  <si>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</si>
  <si>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</si>
  <si>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</si>
  <si>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</si>
  <si>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</si>
  <si>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</si>
  <si>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</si>
  <si>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</si>
  <si>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</si>
  <si>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</si>
  <si>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</si>
  <si>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</si>
  <si>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</si>
  <si>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</si>
  <si>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</si>
  <si>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</si>
  <si>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>미추홀구</t>
    <phoneticPr fontId="2" type="noConversion"/>
  </si>
  <si>
    <t xml:space="preserve">2023년 7월  </t>
    <phoneticPr fontId="2" type="noConversion"/>
  </si>
  <si>
    <t>2023년 7월  미추홀구  일반회계 세외수입 징수현황</t>
  </si>
  <si>
    <t/>
  </si>
  <si>
    <t>기관명</t>
    <phoneticPr fontId="2" type="noConversion"/>
  </si>
  <si>
    <t>211-02 공유재산임대료</t>
    <phoneticPr fontId="2" type="noConversion"/>
  </si>
  <si>
    <t>212 사용료수입</t>
    <phoneticPr fontId="2" type="noConversion"/>
  </si>
  <si>
    <t>213 수수료수입</t>
    <phoneticPr fontId="2" type="noConversion"/>
  </si>
  <si>
    <t>214 사업수입</t>
    <phoneticPr fontId="2" type="noConversion"/>
  </si>
  <si>
    <t>215 징수교부금수입</t>
    <phoneticPr fontId="2" type="noConversion"/>
  </si>
  <si>
    <t>216 이자수입</t>
    <phoneticPr fontId="2" type="noConversion"/>
  </si>
  <si>
    <t>220 임시적세외수입</t>
    <phoneticPr fontId="2" type="noConversion"/>
  </si>
  <si>
    <t>221 재산매각수입</t>
    <phoneticPr fontId="2" type="noConversion"/>
  </si>
  <si>
    <t>222 자치단체간부담금</t>
    <phoneticPr fontId="2" type="noConversion"/>
  </si>
  <si>
    <t>223 보조금반환수입</t>
    <phoneticPr fontId="2" type="noConversion"/>
  </si>
  <si>
    <t>224 기타수입</t>
    <phoneticPr fontId="2" type="noConversion"/>
  </si>
  <si>
    <t>225 지난년도수입</t>
    <phoneticPr fontId="2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</si>
  <si>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</si>
  <si>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</si>
  <si>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</si>
  <si>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</si>
  <si>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</si>
  <si>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</si>
  <si>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</si>
  <si>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</si>
  <si>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235 환수금</t>
    <phoneticPr fontId="2" type="noConversion"/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</si>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</sst>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-* #,##0.0_-;\-* #,##0.0_-;_-* &quot;-&quot;_-;_-@_-"/>
    <numFmt numFmtId="187" formatCode="_-* #,##0_-;&quot;₩&quot;\!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4" fillId="0" borderId="0">
      <alignment vertical="center"/>
    </xf>
  </cellStyleXfs>
  <cellXfs count="109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6" fillId="11" borderId="18" xfId="1" applyFont="1" applyFill="1" applyBorder="1" applyAlignment="1" applyProtection="1">
      <alignment vertical="center" shrinkToFit="1"/>
      <protection locked="0"/>
    </xf>
    <xf numFmtId="41" fontId="6" fillId="11" borderId="18" xfId="1" applyFont="1" applyFill="1" applyBorder="1" applyAlignment="1" applyProtection="1">
      <alignment vertical="center" shrinkToFit="1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" vertical="center"/>
    </xf>
    <xf numFmtId="41" fontId="11" fillId="12" borderId="37" xfId="1" applyFont="1" applyFill="1" applyBorder="1" applyAlignment="1" applyProtection="1">
      <alignment horizontal="left" vertical="center"/>
    </xf>
    <xf numFmtId="41" fontId="11" fillId="12" borderId="38" xfId="1" applyFont="1" applyFill="1" applyBorder="1" applyAlignment="1" applyProtection="1">
      <alignment horizontal="left" vertical="center"/>
    </xf>
    <xf numFmtId="41" fontId="11" fillId="12" borderId="31" xfId="1" applyFont="1" applyFill="1" applyBorder="1" applyAlignment="1" applyProtection="1">
      <alignment horizontal="left" vertical="center"/>
    </xf>
    <xf numFmtId="41" fontId="11" fillId="2" borderId="20" xfId="1" applyFont="1" applyFill="1" applyBorder="1" applyAlignment="1" applyProtection="1">
      <alignment horizontal="center" vertical="center"/>
    </xf>
    <xf numFmtId="41" fontId="11" fillId="2" borderId="21" xfId="1" applyFont="1" applyFill="1" applyBorder="1" applyAlignment="1" applyProtection="1">
      <alignment horizontal="center" vertical="center"/>
    </xf>
    <xf numFmtId="41" fontId="11" fillId="2" borderId="22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6" xfId="1" applyFont="1" applyFill="1" applyBorder="1" applyAlignment="1" applyProtection="1">
      <alignment horizontal="right" vertical="center"/>
    </xf>
    <xf numFmtId="41" fontId="6" fillId="4" borderId="27" xfId="1" applyFont="1" applyFill="1" applyBorder="1" applyAlignment="1" applyProtection="1">
      <alignment horizontal="left" vertical="center"/>
    </xf>
    <xf numFmtId="41" fontId="6" fillId="4" borderId="28" xfId="1" applyFont="1" applyFill="1" applyBorder="1" applyAlignment="1" applyProtection="1">
      <alignment horizontal="left" vertical="center"/>
    </xf>
    <xf numFmtId="41" fontId="6" fillId="4" borderId="29" xfId="1" applyFont="1" applyFill="1" applyBorder="1" applyAlignment="1" applyProtection="1">
      <alignment horizontal="left" vertical="center"/>
    </xf>
    <xf numFmtId="41" fontId="7" fillId="0" borderId="30" xfId="1" applyFont="1" applyFill="1" applyBorder="1" applyAlignment="1" applyProtection="1">
      <alignment horizontal="center" vertical="center"/>
      <protection locked="0"/>
    </xf>
    <xf numFmtId="41" fontId="7" fillId="0" borderId="31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34" xfId="1" applyFont="1" applyFill="1" applyBorder="1" applyAlignment="1" applyProtection="1">
      <alignment horizontal="left" vertical="center"/>
    </xf>
    <xf numFmtId="41" fontId="11" fillId="5" borderId="35" xfId="1" applyFont="1" applyFill="1" applyBorder="1" applyAlignment="1" applyProtection="1">
      <alignment horizontal="left" vertical="center"/>
    </xf>
    <xf numFmtId="0" fontId="5" fillId="0" borderId="36" xfId="0" applyFont="1" applyBorder="1" applyAlignment="1" applyProtection="1">
      <alignment horizontal="left" vertical="center"/>
      <protection locked="0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left" vertical="center"/>
      <protection locked="0"/>
    </xf>
    <xf numFmtId="41" fontId="6" fillId="4" borderId="4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11" fillId="5" borderId="3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11" fillId="12" borderId="17" xfId="1" applyFont="1" applyFill="1" applyBorder="1" applyAlignment="1" applyProtection="1">
      <alignment horizontal="left" vertical="center"/>
    </xf>
    <xf numFmtId="41" fontId="11" fillId="12" borderId="18" xfId="1" applyFont="1" applyFill="1" applyBorder="1" applyAlignment="1" applyProtection="1">
      <alignment horizontal="left" vertical="center"/>
    </xf>
  </cellXfs>
  <cellStyles count="5">
    <cellStyle name="쉼표 [0]" xfId="1" builtinId="6"/>
    <cellStyle name="쉼표 [0] 2" xfId="2"/>
    <cellStyle name="콤마 [0]_12월월보" xfId="3"/>
    <cellStyle name="표준" xfId="0" builtinId="0"/>
    <cellStyle name="표준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8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9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0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0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J12" sqref="J1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87" t="s">
        <v>93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95</v>
      </c>
      <c r="L3" s="92" t="s">
        <v>91</v>
      </c>
      <c r="M3" s="93"/>
      <c r="O3" s="3">
        <v>0</v>
      </c>
    </row>
    <row r="4" spans="2:16" s="4" customFormat="1" ht="18.75" customHeight="1" thickBot="1" x14ac:dyDescent="0.2">
      <c r="B4" s="99" t="s">
        <v>92</v>
      </c>
      <c r="C4" s="99"/>
      <c r="D4" s="99"/>
      <c r="E4" s="1"/>
      <c r="F4" s="1"/>
      <c r="G4" s="1"/>
      <c r="H4" s="1"/>
      <c r="I4" s="1"/>
      <c r="J4" s="1"/>
      <c r="K4" s="1"/>
      <c r="L4" s="88" t="s">
        <v>13</v>
      </c>
      <c r="M4" s="88"/>
    </row>
    <row r="5" spans="2:16" s="5" customFormat="1" ht="20.100000000000001" customHeight="1" x14ac:dyDescent="0.15">
      <c r="B5" s="11"/>
      <c r="C5" s="12"/>
      <c r="D5" s="13" t="s">
        <v>4</v>
      </c>
      <c r="E5" s="15" t="s">
        <v>3</v>
      </c>
      <c r="F5" s="15" t="s">
        <v>1</v>
      </c>
      <c r="G5" s="15" t="s">
        <v>2</v>
      </c>
      <c r="H5" s="15" t="s">
        <v>90</v>
      </c>
      <c r="I5" s="80" t="s">
        <v>14</v>
      </c>
      <c r="J5" s="79"/>
      <c r="K5" s="80"/>
      <c r="L5" s="94" t="s">
        <v>9</v>
      </c>
      <c r="M5" s="95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89" t="s">
        <v>18</v>
      </c>
      <c r="C7" s="90"/>
      <c r="D7" s="91"/>
      <c r="E7" s="26">
        <v>41886822000</v>
      </c>
      <c r="F7" s="26">
        <v>47981586851</v>
      </c>
      <c r="G7" s="26">
        <v>27061534643</v>
      </c>
      <c r="H7" s="26">
        <v>8791830</v>
      </c>
      <c r="I7" s="26">
        <v>20911260378</v>
      </c>
      <c r="J7" s="26">
        <v>19044755838</v>
      </c>
      <c r="K7" s="26">
        <v>1866504540</v>
      </c>
      <c r="L7" s="27">
        <v>64.606320916397038</v>
      </c>
      <c r="M7" s="28">
        <v>56.399832558759989</v>
      </c>
      <c r="O7" s="9" t="s">
        <v>94</v>
      </c>
      <c r="P7" s="9" t="s">
        <v>94</v>
      </c>
    </row>
    <row r="8" spans="2:16" s="9" customFormat="1" ht="20.100000000000001" customHeight="1" x14ac:dyDescent="0.15">
      <c r="B8" s="96" t="s">
        <v>19</v>
      </c>
      <c r="C8" s="97"/>
      <c r="D8" s="98"/>
      <c r="E8" s="29">
        <v>30495027000</v>
      </c>
      <c r="F8" s="29">
        <v>18952146590</v>
      </c>
      <c r="G8" s="29">
        <v>18726356020</v>
      </c>
      <c r="H8" s="29">
        <v>0</v>
      </c>
      <c r="I8" s="29">
        <v>225790570</v>
      </c>
      <c r="J8" s="29">
        <v>63475140</v>
      </c>
      <c r="K8" s="29">
        <v>162315430</v>
      </c>
      <c r="L8" s="29">
        <v>61.407901098103636</v>
      </c>
      <c r="M8" s="30">
        <v>98.808627988772855</v>
      </c>
      <c r="O8" s="9" t="s">
        <v>94</v>
      </c>
      <c r="P8" s="9" t="s">
        <v>94</v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173902000</v>
      </c>
      <c r="F9" s="33">
        <v>198505130</v>
      </c>
      <c r="G9" s="33">
        <v>171799000</v>
      </c>
      <c r="H9" s="33">
        <v>0</v>
      </c>
      <c r="I9" s="33">
        <v>26706130</v>
      </c>
      <c r="J9" s="33">
        <v>19156610</v>
      </c>
      <c r="K9" s="33">
        <v>7549520</v>
      </c>
      <c r="L9" s="33">
        <v>98.790698209336298</v>
      </c>
      <c r="M9" s="34">
        <v>86.546377919804897</v>
      </c>
      <c r="O9" s="9" t="s">
        <v>94</v>
      </c>
      <c r="P9" s="9" t="s">
        <v>94</v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50000000</v>
      </c>
      <c r="F10" s="36">
        <v>48857910</v>
      </c>
      <c r="G10" s="36">
        <v>41095210</v>
      </c>
      <c r="H10" s="36">
        <v>0</v>
      </c>
      <c r="I10" s="37">
        <v>7762700</v>
      </c>
      <c r="J10" s="37">
        <v>6216540</v>
      </c>
      <c r="K10" s="37">
        <v>1546160</v>
      </c>
      <c r="L10" s="37">
        <v>82.190420000000003</v>
      </c>
      <c r="M10" s="38">
        <v>84.111682223001353</v>
      </c>
      <c r="O10" s="9" t="s">
        <v>94</v>
      </c>
      <c r="P10" s="9" t="s">
        <v>94</v>
      </c>
    </row>
    <row r="11" spans="2:16" s="9" customFormat="1" ht="20.100000000000001" customHeight="1" x14ac:dyDescent="0.15">
      <c r="B11" s="62"/>
      <c r="C11" s="35" t="s">
        <v>96</v>
      </c>
      <c r="D11" s="35"/>
      <c r="E11" s="36">
        <v>123902000</v>
      </c>
      <c r="F11" s="36">
        <v>149647220</v>
      </c>
      <c r="G11" s="36">
        <v>130703790</v>
      </c>
      <c r="H11" s="36">
        <v>0</v>
      </c>
      <c r="I11" s="37">
        <v>18943430</v>
      </c>
      <c r="J11" s="37">
        <v>12940070</v>
      </c>
      <c r="K11" s="37">
        <v>6003360</v>
      </c>
      <c r="L11" s="37">
        <v>105.4896531129441</v>
      </c>
      <c r="M11" s="38">
        <v>87.341275033375169</v>
      </c>
      <c r="O11" s="9" t="s">
        <v>94</v>
      </c>
      <c r="P11" s="9" t="s">
        <v>94</v>
      </c>
    </row>
    <row r="12" spans="2:16" s="9" customFormat="1" ht="20.100000000000001" customHeight="1" x14ac:dyDescent="0.15">
      <c r="B12" s="31" t="s">
        <v>97</v>
      </c>
      <c r="C12" s="32"/>
      <c r="D12" s="32"/>
      <c r="E12" s="33">
        <v>3160817000</v>
      </c>
      <c r="F12" s="33">
        <v>1909010526</v>
      </c>
      <c r="G12" s="33">
        <v>1842072676</v>
      </c>
      <c r="H12" s="33">
        <v>0</v>
      </c>
      <c r="I12" s="33">
        <v>66937850</v>
      </c>
      <c r="J12" s="33">
        <v>40790350</v>
      </c>
      <c r="K12" s="33">
        <v>26147500</v>
      </c>
      <c r="L12" s="33">
        <v>58.278371572919283</v>
      </c>
      <c r="M12" s="34">
        <v>96.493584027519404</v>
      </c>
      <c r="O12" s="9" t="s">
        <v>94</v>
      </c>
      <c r="P12" s="9" t="s">
        <v>94</v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1150000000</v>
      </c>
      <c r="F13" s="36">
        <v>1097685530</v>
      </c>
      <c r="G13" s="36">
        <v>1030871000</v>
      </c>
      <c r="H13" s="36">
        <v>0</v>
      </c>
      <c r="I13" s="37">
        <v>66814530</v>
      </c>
      <c r="J13" s="37">
        <v>40667030</v>
      </c>
      <c r="K13" s="37">
        <v>26147500</v>
      </c>
      <c r="L13" s="37">
        <v>89.640956521739128</v>
      </c>
      <c r="M13" s="38">
        <v>93.91314468725848</v>
      </c>
      <c r="O13" s="9" t="s">
        <v>94</v>
      </c>
      <c r="P13" s="9" t="s">
        <v>94</v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v>0</v>
      </c>
      <c r="J14" s="37">
        <v>0</v>
      </c>
      <c r="K14" s="37"/>
      <c r="L14" s="37">
        <v>0</v>
      </c>
      <c r="M14" s="38">
        <v>0</v>
      </c>
      <c r="O14" s="9" t="s">
        <v>94</v>
      </c>
      <c r="P14" s="9" t="s">
        <v>94</v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v>0</v>
      </c>
      <c r="J15" s="37">
        <v>0</v>
      </c>
      <c r="K15" s="37"/>
      <c r="L15" s="37">
        <v>0</v>
      </c>
      <c r="M15" s="38">
        <v>0</v>
      </c>
      <c r="O15" s="9" t="s">
        <v>94</v>
      </c>
      <c r="P15" s="9" t="s">
        <v>94</v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v>0</v>
      </c>
      <c r="J16" s="37">
        <v>0</v>
      </c>
      <c r="K16" s="37"/>
      <c r="L16" s="37">
        <v>0</v>
      </c>
      <c r="M16" s="38">
        <v>0</v>
      </c>
      <c r="O16" s="9" t="s">
        <v>94</v>
      </c>
      <c r="P16" s="9" t="s">
        <v>94</v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v>0</v>
      </c>
      <c r="J17" s="37">
        <v>0</v>
      </c>
      <c r="K17" s="37"/>
      <c r="L17" s="37">
        <v>0</v>
      </c>
      <c r="M17" s="38">
        <v>0</v>
      </c>
      <c r="O17" s="9" t="s">
        <v>94</v>
      </c>
      <c r="P17" s="9" t="s">
        <v>94</v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v>0</v>
      </c>
      <c r="J18" s="37">
        <v>0</v>
      </c>
      <c r="K18" s="37"/>
      <c r="L18" s="37">
        <v>0</v>
      </c>
      <c r="M18" s="38">
        <v>0</v>
      </c>
      <c r="O18" s="9" t="s">
        <v>94</v>
      </c>
      <c r="P18" s="9" t="s">
        <v>94</v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v>0</v>
      </c>
      <c r="J19" s="37">
        <v>0</v>
      </c>
      <c r="K19" s="37"/>
      <c r="L19" s="37">
        <v>0</v>
      </c>
      <c r="M19" s="38">
        <v>0</v>
      </c>
      <c r="O19" s="9" t="s">
        <v>94</v>
      </c>
      <c r="P19" s="9" t="s">
        <v>94</v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v>0</v>
      </c>
      <c r="J20" s="37">
        <v>0</v>
      </c>
      <c r="K20" s="37"/>
      <c r="L20" s="37"/>
      <c r="M20" s="38"/>
      <c r="O20" s="9" t="s">
        <v>94</v>
      </c>
      <c r="P20" s="9" t="s">
        <v>94</v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2010817000</v>
      </c>
      <c r="F21" s="36">
        <v>811324996</v>
      </c>
      <c r="G21" s="36">
        <v>811201676</v>
      </c>
      <c r="H21" s="36">
        <v>0</v>
      </c>
      <c r="I21" s="37">
        <v>123320</v>
      </c>
      <c r="J21" s="37">
        <v>123320</v>
      </c>
      <c r="K21" s="37">
        <v>0</v>
      </c>
      <c r="L21" s="37">
        <v>40.341894662716697</v>
      </c>
      <c r="M21" s="38">
        <v>99.984800172482295</v>
      </c>
      <c r="O21" s="9" t="s">
        <v>94</v>
      </c>
      <c r="P21" s="9" t="s">
        <v>94</v>
      </c>
    </row>
    <row r="22" spans="2:16" s="9" customFormat="1" ht="20.100000000000001" customHeight="1" x14ac:dyDescent="0.15">
      <c r="B22" s="31" t="s">
        <v>98</v>
      </c>
      <c r="C22" s="32"/>
      <c r="D22" s="32"/>
      <c r="E22" s="33">
        <v>12822261000</v>
      </c>
      <c r="F22" s="33">
        <v>7228840095</v>
      </c>
      <c r="G22" s="33">
        <v>7096693505</v>
      </c>
      <c r="H22" s="33">
        <v>0</v>
      </c>
      <c r="I22" s="33">
        <v>132146590</v>
      </c>
      <c r="J22" s="33">
        <v>3528180</v>
      </c>
      <c r="K22" s="33">
        <v>128618410</v>
      </c>
      <c r="L22" s="33">
        <v>55.346662378811352</v>
      </c>
      <c r="M22" s="34">
        <v>98.171953062132303</v>
      </c>
      <c r="O22" s="9" t="s">
        <v>94</v>
      </c>
      <c r="P22" s="9" t="s">
        <v>94</v>
      </c>
    </row>
    <row r="23" spans="2:16" s="9" customFormat="1" ht="20.100000000000001" customHeight="1" x14ac:dyDescent="0.15">
      <c r="B23" s="84"/>
      <c r="C23" s="35" t="s">
        <v>34</v>
      </c>
      <c r="D23" s="35"/>
      <c r="E23" s="36">
        <v>1350000000</v>
      </c>
      <c r="F23" s="36">
        <v>800317774</v>
      </c>
      <c r="G23" s="36">
        <v>785511874</v>
      </c>
      <c r="H23" s="36">
        <v>0</v>
      </c>
      <c r="I23" s="37">
        <v>14805900</v>
      </c>
      <c r="J23" s="37">
        <v>2850400</v>
      </c>
      <c r="K23" s="37">
        <v>11955500</v>
      </c>
      <c r="L23" s="37">
        <v>58.18606474074074</v>
      </c>
      <c r="M23" s="38">
        <v>98.149997353426272</v>
      </c>
      <c r="O23" s="9" t="s">
        <v>94</v>
      </c>
      <c r="P23" s="9" t="s">
        <v>94</v>
      </c>
    </row>
    <row r="24" spans="2:16" s="9" customFormat="1" ht="20.100000000000001" customHeight="1" x14ac:dyDescent="0.15">
      <c r="B24" s="85"/>
      <c r="C24" s="35" t="s">
        <v>35</v>
      </c>
      <c r="D24" s="35"/>
      <c r="E24" s="36">
        <v>10806000000</v>
      </c>
      <c r="F24" s="36">
        <v>6090207010</v>
      </c>
      <c r="G24" s="36">
        <v>5973833270</v>
      </c>
      <c r="H24" s="36">
        <v>0</v>
      </c>
      <c r="I24" s="37">
        <v>116373740</v>
      </c>
      <c r="J24" s="37">
        <v>702330</v>
      </c>
      <c r="K24" s="37">
        <v>115671410</v>
      </c>
      <c r="L24" s="37">
        <v>55.282558486026275</v>
      </c>
      <c r="M24" s="38">
        <v>98.089166102089521</v>
      </c>
      <c r="O24" s="9" t="s">
        <v>94</v>
      </c>
      <c r="P24" s="9" t="s">
        <v>94</v>
      </c>
    </row>
    <row r="25" spans="2:16" s="9" customFormat="1" ht="20.100000000000001" customHeight="1" x14ac:dyDescent="0.15">
      <c r="B25" s="85"/>
      <c r="C25" s="35" t="s">
        <v>36</v>
      </c>
      <c r="D25" s="35"/>
      <c r="E25" s="36"/>
      <c r="F25" s="36"/>
      <c r="G25" s="36"/>
      <c r="H25" s="36"/>
      <c r="I25" s="37">
        <v>0</v>
      </c>
      <c r="J25" s="37">
        <v>0</v>
      </c>
      <c r="K25" s="37"/>
      <c r="L25" s="37">
        <v>0</v>
      </c>
      <c r="M25" s="38">
        <v>0</v>
      </c>
      <c r="O25" s="9" t="s">
        <v>94</v>
      </c>
      <c r="P25" s="9" t="s">
        <v>94</v>
      </c>
    </row>
    <row r="26" spans="2:16" s="9" customFormat="1" ht="20.100000000000001" customHeight="1" x14ac:dyDescent="0.15">
      <c r="B26" s="85"/>
      <c r="C26" s="35" t="s">
        <v>37</v>
      </c>
      <c r="D26" s="35"/>
      <c r="E26" s="36">
        <v>327290000</v>
      </c>
      <c r="F26" s="36">
        <v>78048550</v>
      </c>
      <c r="G26" s="36">
        <v>77982990</v>
      </c>
      <c r="H26" s="36">
        <v>0</v>
      </c>
      <c r="I26" s="37">
        <v>65560</v>
      </c>
      <c r="J26" s="37">
        <v>0</v>
      </c>
      <c r="K26" s="37">
        <v>65560</v>
      </c>
      <c r="L26" s="37"/>
      <c r="M26" s="38"/>
      <c r="O26" s="9" t="s">
        <v>94</v>
      </c>
      <c r="P26" s="9" t="s">
        <v>94</v>
      </c>
    </row>
    <row r="27" spans="2:16" s="9" customFormat="1" ht="20.100000000000001" customHeight="1" x14ac:dyDescent="0.15">
      <c r="B27" s="86"/>
      <c r="C27" s="35" t="s">
        <v>38</v>
      </c>
      <c r="D27" s="35"/>
      <c r="E27" s="36">
        <v>338971000</v>
      </c>
      <c r="F27" s="36">
        <v>260266761</v>
      </c>
      <c r="G27" s="36">
        <v>259365371</v>
      </c>
      <c r="H27" s="36">
        <v>0</v>
      </c>
      <c r="I27" s="37">
        <v>901390</v>
      </c>
      <c r="J27" s="37">
        <v>-24550</v>
      </c>
      <c r="K27" s="37">
        <v>925940</v>
      </c>
      <c r="L27" s="37">
        <v>76.515504571187506</v>
      </c>
      <c r="M27" s="38">
        <v>99.653666877577194</v>
      </c>
      <c r="O27" s="9" t="s">
        <v>94</v>
      </c>
      <c r="P27" s="9" t="s">
        <v>94</v>
      </c>
    </row>
    <row r="28" spans="2:16" s="9" customFormat="1" ht="20.100000000000001" customHeight="1" x14ac:dyDescent="0.15">
      <c r="B28" s="31" t="s">
        <v>99</v>
      </c>
      <c r="C28" s="32"/>
      <c r="D28" s="32"/>
      <c r="E28" s="33">
        <v>571737000</v>
      </c>
      <c r="F28" s="33">
        <v>291659305</v>
      </c>
      <c r="G28" s="33">
        <v>291659305</v>
      </c>
      <c r="H28" s="33">
        <v>0</v>
      </c>
      <c r="I28" s="33">
        <v>0</v>
      </c>
      <c r="J28" s="33">
        <v>0</v>
      </c>
      <c r="K28" s="33">
        <v>0</v>
      </c>
      <c r="L28" s="33">
        <v>51.012844192347181</v>
      </c>
      <c r="M28" s="34">
        <v>100</v>
      </c>
      <c r="O28" s="9" t="s">
        <v>94</v>
      </c>
      <c r="P28" s="9" t="s">
        <v>94</v>
      </c>
    </row>
    <row r="29" spans="2:16" s="9" customFormat="1" ht="20.100000000000001" customHeight="1" x14ac:dyDescent="0.15">
      <c r="B29" s="84"/>
      <c r="C29" s="35" t="s">
        <v>40</v>
      </c>
      <c r="D29" s="35"/>
      <c r="E29" s="36"/>
      <c r="F29" s="36"/>
      <c r="G29" s="36"/>
      <c r="H29" s="36"/>
      <c r="I29" s="37">
        <v>0</v>
      </c>
      <c r="J29" s="37">
        <v>0</v>
      </c>
      <c r="K29" s="37"/>
      <c r="L29" s="37">
        <v>0</v>
      </c>
      <c r="M29" s="38">
        <v>0</v>
      </c>
      <c r="O29" s="9" t="s">
        <v>94</v>
      </c>
      <c r="P29" s="9" t="s">
        <v>94</v>
      </c>
    </row>
    <row r="30" spans="2:16" s="9" customFormat="1" ht="20.100000000000001" customHeight="1" x14ac:dyDescent="0.15">
      <c r="B30" s="85"/>
      <c r="C30" s="35" t="s">
        <v>41</v>
      </c>
      <c r="D30" s="35"/>
      <c r="E30" s="36"/>
      <c r="F30" s="36"/>
      <c r="G30" s="36"/>
      <c r="H30" s="36"/>
      <c r="I30" s="37">
        <v>0</v>
      </c>
      <c r="J30" s="37">
        <v>0</v>
      </c>
      <c r="K30" s="37"/>
      <c r="L30" s="37">
        <v>0</v>
      </c>
      <c r="M30" s="38">
        <v>0</v>
      </c>
      <c r="O30" s="9" t="s">
        <v>94</v>
      </c>
      <c r="P30" s="9" t="s">
        <v>94</v>
      </c>
    </row>
    <row r="31" spans="2:16" s="9" customFormat="1" ht="20.100000000000001" customHeight="1" x14ac:dyDescent="0.15">
      <c r="B31" s="85"/>
      <c r="C31" s="35" t="s">
        <v>42</v>
      </c>
      <c r="D31" s="35"/>
      <c r="E31" s="36"/>
      <c r="F31" s="36"/>
      <c r="G31" s="36"/>
      <c r="H31" s="36"/>
      <c r="I31" s="37">
        <v>0</v>
      </c>
      <c r="J31" s="37">
        <v>0</v>
      </c>
      <c r="K31" s="37"/>
      <c r="L31" s="37">
        <v>0</v>
      </c>
      <c r="M31" s="38">
        <v>0</v>
      </c>
      <c r="O31" s="9" t="s">
        <v>94</v>
      </c>
      <c r="P31" s="9" t="s">
        <v>94</v>
      </c>
    </row>
    <row r="32" spans="2:16" s="9" customFormat="1" ht="20.100000000000001" customHeight="1" x14ac:dyDescent="0.15">
      <c r="B32" s="85"/>
      <c r="C32" s="35" t="s">
        <v>43</v>
      </c>
      <c r="D32" s="35"/>
      <c r="E32" s="36"/>
      <c r="F32" s="36"/>
      <c r="G32" s="36"/>
      <c r="H32" s="36"/>
      <c r="I32" s="37">
        <v>0</v>
      </c>
      <c r="J32" s="37">
        <v>0</v>
      </c>
      <c r="K32" s="37"/>
      <c r="L32" s="37">
        <v>0</v>
      </c>
      <c r="M32" s="38">
        <v>0</v>
      </c>
      <c r="O32" s="9" t="s">
        <v>94</v>
      </c>
      <c r="P32" s="9" t="s">
        <v>94</v>
      </c>
    </row>
    <row r="33" spans="2:16" s="9" customFormat="1" ht="20.100000000000001" customHeight="1" x14ac:dyDescent="0.15">
      <c r="B33" s="86"/>
      <c r="C33" s="35" t="s">
        <v>44</v>
      </c>
      <c r="D33" s="35"/>
      <c r="E33" s="36">
        <v>571737000</v>
      </c>
      <c r="F33" s="36">
        <v>291659305</v>
      </c>
      <c r="G33" s="36">
        <v>291659305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100</v>
      </c>
      <c r="O33" s="9" t="s">
        <v>94</v>
      </c>
      <c r="P33" s="9" t="s">
        <v>94</v>
      </c>
    </row>
    <row r="34" spans="2:16" s="9" customFormat="1" ht="20.100000000000001" customHeight="1" x14ac:dyDescent="0.15">
      <c r="B34" s="31" t="s">
        <v>100</v>
      </c>
      <c r="C34" s="32"/>
      <c r="D34" s="32"/>
      <c r="E34" s="33">
        <v>10933213000</v>
      </c>
      <c r="F34" s="33">
        <v>7029770640</v>
      </c>
      <c r="G34" s="33">
        <v>7029770640</v>
      </c>
      <c r="H34" s="33">
        <v>0</v>
      </c>
      <c r="I34" s="33">
        <v>0</v>
      </c>
      <c r="J34" s="33">
        <v>0</v>
      </c>
      <c r="K34" s="33">
        <v>0</v>
      </c>
      <c r="L34" s="33">
        <v>64.297390346277894</v>
      </c>
      <c r="M34" s="34">
        <v>100</v>
      </c>
      <c r="O34" s="9" t="s">
        <v>94</v>
      </c>
      <c r="P34" s="9" t="s">
        <v>94</v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10933213000</v>
      </c>
      <c r="F35" s="36">
        <v>7029770640</v>
      </c>
      <c r="G35" s="36">
        <v>7029770640</v>
      </c>
      <c r="H35" s="36">
        <v>0</v>
      </c>
      <c r="I35" s="37">
        <v>0</v>
      </c>
      <c r="J35" s="37">
        <v>0</v>
      </c>
      <c r="K35" s="37">
        <v>0</v>
      </c>
      <c r="L35" s="37">
        <v>64.297390346277894</v>
      </c>
      <c r="M35" s="38">
        <v>100</v>
      </c>
      <c r="O35" s="9" t="s">
        <v>94</v>
      </c>
      <c r="P35" s="9" t="s">
        <v>94</v>
      </c>
    </row>
    <row r="36" spans="2:16" s="9" customFormat="1" ht="20.100000000000001" customHeight="1" x14ac:dyDescent="0.15">
      <c r="B36" s="31" t="s">
        <v>101</v>
      </c>
      <c r="C36" s="32"/>
      <c r="D36" s="32"/>
      <c r="E36" s="33">
        <v>2833097000</v>
      </c>
      <c r="F36" s="33">
        <v>2294360894</v>
      </c>
      <c r="G36" s="33">
        <v>2294360894</v>
      </c>
      <c r="H36" s="33">
        <v>0</v>
      </c>
      <c r="I36" s="33">
        <v>0</v>
      </c>
      <c r="J36" s="33">
        <v>0</v>
      </c>
      <c r="K36" s="33">
        <v>0</v>
      </c>
      <c r="L36" s="39">
        <v>80.984198352544936</v>
      </c>
      <c r="M36" s="40">
        <v>100</v>
      </c>
      <c r="O36" s="9" t="s">
        <v>94</v>
      </c>
      <c r="P36" s="9" t="s">
        <v>94</v>
      </c>
    </row>
    <row r="37" spans="2:16" s="9" customFormat="1" ht="20.100000000000001" customHeight="1" x14ac:dyDescent="0.15">
      <c r="B37" s="84"/>
      <c r="C37" s="35" t="s">
        <v>47</v>
      </c>
      <c r="D37" s="35"/>
      <c r="E37" s="36">
        <v>2717325000</v>
      </c>
      <c r="F37" s="36">
        <v>2263700214</v>
      </c>
      <c r="G37" s="36">
        <v>2263700214</v>
      </c>
      <c r="H37" s="36">
        <v>0</v>
      </c>
      <c r="I37" s="37">
        <v>0</v>
      </c>
      <c r="J37" s="37">
        <v>0</v>
      </c>
      <c r="K37" s="37">
        <v>0</v>
      </c>
      <c r="L37" s="41">
        <v>83.306200546493329</v>
      </c>
      <c r="M37" s="42">
        <v>100</v>
      </c>
      <c r="O37" s="9" t="s">
        <v>94</v>
      </c>
      <c r="P37" s="9" t="s">
        <v>94</v>
      </c>
    </row>
    <row r="38" spans="2:16" s="9" customFormat="1" ht="20.100000000000001" customHeight="1" x14ac:dyDescent="0.15">
      <c r="B38" s="85"/>
      <c r="C38" s="35" t="s">
        <v>48</v>
      </c>
      <c r="D38" s="35"/>
      <c r="E38" s="36"/>
      <c r="F38" s="36"/>
      <c r="G38" s="36"/>
      <c r="H38" s="36"/>
      <c r="I38" s="37">
        <v>0</v>
      </c>
      <c r="J38" s="37">
        <v>0</v>
      </c>
      <c r="K38" s="37"/>
      <c r="L38" s="41">
        <v>0</v>
      </c>
      <c r="M38" s="42">
        <v>0</v>
      </c>
      <c r="O38" s="9" t="s">
        <v>94</v>
      </c>
      <c r="P38" s="9" t="s">
        <v>94</v>
      </c>
    </row>
    <row r="39" spans="2:16" s="10" customFormat="1" ht="20.100000000000001" customHeight="1" x14ac:dyDescent="0.15">
      <c r="B39" s="86"/>
      <c r="C39" s="35" t="s">
        <v>49</v>
      </c>
      <c r="D39" s="35"/>
      <c r="E39" s="36">
        <v>115772000</v>
      </c>
      <c r="F39" s="36">
        <v>30660680</v>
      </c>
      <c r="G39" s="36">
        <v>30660680</v>
      </c>
      <c r="H39" s="36">
        <v>0</v>
      </c>
      <c r="I39" s="37">
        <v>0</v>
      </c>
      <c r="J39" s="37">
        <v>0</v>
      </c>
      <c r="K39" s="37">
        <v>0</v>
      </c>
      <c r="L39" s="41">
        <v>5.3627244694676053</v>
      </c>
      <c r="M39" s="42">
        <v>100</v>
      </c>
      <c r="O39" s="9" t="s">
        <v>94</v>
      </c>
      <c r="P39" s="9" t="s">
        <v>94</v>
      </c>
    </row>
    <row r="40" spans="2:16" s="10" customFormat="1" ht="20.100000000000001" customHeight="1" x14ac:dyDescent="0.15">
      <c r="B40" s="81" t="s">
        <v>102</v>
      </c>
      <c r="C40" s="82"/>
      <c r="D40" s="83"/>
      <c r="E40" s="43">
        <v>8199148000</v>
      </c>
      <c r="F40" s="43">
        <v>25165311671</v>
      </c>
      <c r="G40" s="43">
        <v>6383683613</v>
      </c>
      <c r="H40" s="43">
        <v>8791830</v>
      </c>
      <c r="I40" s="43">
        <v>18772836228</v>
      </c>
      <c r="J40" s="43">
        <v>17433013188</v>
      </c>
      <c r="K40" s="43">
        <v>1339823040</v>
      </c>
      <c r="L40" s="44">
        <v>77.857889783182358</v>
      </c>
      <c r="M40" s="45">
        <v>25.366996031908595</v>
      </c>
      <c r="O40" s="9" t="s">
        <v>94</v>
      </c>
      <c r="P40" s="9" t="s">
        <v>94</v>
      </c>
    </row>
    <row r="41" spans="2:16" s="5" customFormat="1" ht="20.100000000000001" customHeight="1" x14ac:dyDescent="0.15">
      <c r="B41" s="31" t="s">
        <v>103</v>
      </c>
      <c r="C41" s="32"/>
      <c r="D41" s="32"/>
      <c r="E41" s="33">
        <v>3068000000</v>
      </c>
      <c r="F41" s="33">
        <v>2493719410</v>
      </c>
      <c r="G41" s="33">
        <v>2250089650</v>
      </c>
      <c r="H41" s="33">
        <v>0</v>
      </c>
      <c r="I41" s="33">
        <v>243629760</v>
      </c>
      <c r="J41" s="33">
        <v>243629760</v>
      </c>
      <c r="K41" s="33">
        <v>0</v>
      </c>
      <c r="L41" s="39">
        <v>73.340601368970013</v>
      </c>
      <c r="M41" s="40">
        <v>90.230265721835963</v>
      </c>
      <c r="O41" s="9" t="s">
        <v>94</v>
      </c>
      <c r="P41" s="9" t="s">
        <v>94</v>
      </c>
    </row>
    <row r="42" spans="2:16" s="5" customFormat="1" ht="20.100000000000001" customHeight="1" x14ac:dyDescent="0.15">
      <c r="B42" s="60"/>
      <c r="C42" s="35" t="s">
        <v>52</v>
      </c>
      <c r="D42" s="35"/>
      <c r="E42" s="36">
        <v>0</v>
      </c>
      <c r="F42" s="36">
        <v>0</v>
      </c>
      <c r="G42" s="36">
        <v>0</v>
      </c>
      <c r="H42" s="36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">
        <v>94</v>
      </c>
      <c r="P42" s="9" t="s">
        <v>94</v>
      </c>
    </row>
    <row r="43" spans="2:16" s="5" customFormat="1" ht="20.100000000000001" customHeight="1" x14ac:dyDescent="0.15">
      <c r="B43" s="61"/>
      <c r="C43" s="35" t="s">
        <v>53</v>
      </c>
      <c r="D43" s="35"/>
      <c r="E43" s="36">
        <v>0</v>
      </c>
      <c r="F43" s="36">
        <v>0</v>
      </c>
      <c r="G43" s="36">
        <v>0</v>
      </c>
      <c r="H43" s="36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/>
      <c r="P43" s="9" t="s">
        <v>94</v>
      </c>
    </row>
    <row r="44" spans="2:16" s="5" customFormat="1" ht="20.100000000000001" customHeight="1" x14ac:dyDescent="0.15">
      <c r="B44" s="61"/>
      <c r="C44" s="35" t="s">
        <v>54</v>
      </c>
      <c r="D44" s="35"/>
      <c r="E44" s="36">
        <v>3038000000</v>
      </c>
      <c r="F44" s="36">
        <v>2462856410</v>
      </c>
      <c r="G44" s="36">
        <v>2219226650</v>
      </c>
      <c r="H44" s="36">
        <v>0</v>
      </c>
      <c r="I44" s="37">
        <v>243629760</v>
      </c>
      <c r="J44" s="37">
        <v>243629760</v>
      </c>
      <c r="K44" s="37">
        <v>0</v>
      </c>
      <c r="L44" s="41"/>
      <c r="M44" s="42"/>
      <c r="O44" s="9" t="s">
        <v>94</v>
      </c>
      <c r="P44" s="9" t="s">
        <v>94</v>
      </c>
    </row>
    <row r="45" spans="2:16" s="5" customFormat="1" ht="20.100000000000001" customHeight="1" x14ac:dyDescent="0.15">
      <c r="B45" s="62"/>
      <c r="C45" s="35" t="s">
        <v>55</v>
      </c>
      <c r="D45" s="35"/>
      <c r="E45" s="36">
        <v>30000000</v>
      </c>
      <c r="F45" s="36">
        <v>30863000</v>
      </c>
      <c r="G45" s="36">
        <v>30863000</v>
      </c>
      <c r="H45" s="36">
        <v>0</v>
      </c>
      <c r="I45" s="37">
        <v>0</v>
      </c>
      <c r="J45" s="37">
        <v>0</v>
      </c>
      <c r="K45" s="37">
        <v>0</v>
      </c>
      <c r="L45" s="41">
        <v>102.87666666666667</v>
      </c>
      <c r="M45" s="42">
        <v>100</v>
      </c>
      <c r="O45" s="9" t="s">
        <v>94</v>
      </c>
      <c r="P45" s="9" t="s">
        <v>94</v>
      </c>
    </row>
    <row r="46" spans="2:16" s="5" customFormat="1" ht="20.100000000000001" customHeight="1" x14ac:dyDescent="0.15">
      <c r="B46" s="31" t="s">
        <v>104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">
        <v>94</v>
      </c>
      <c r="P46" s="9" t="s">
        <v>94</v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v>0</v>
      </c>
      <c r="J47" s="37">
        <v>0</v>
      </c>
      <c r="K47" s="37"/>
      <c r="L47" s="41">
        <v>0</v>
      </c>
      <c r="M47" s="42">
        <v>0</v>
      </c>
      <c r="O47" s="9" t="s">
        <v>94</v>
      </c>
      <c r="P47" s="9" t="s">
        <v>94</v>
      </c>
    </row>
    <row r="48" spans="2:16" s="5" customFormat="1" ht="20.100000000000001" customHeight="1" x14ac:dyDescent="0.15">
      <c r="B48" s="31" t="s">
        <v>105</v>
      </c>
      <c r="C48" s="32"/>
      <c r="D48" s="32"/>
      <c r="E48" s="33">
        <v>0</v>
      </c>
      <c r="F48" s="33">
        <v>476524227</v>
      </c>
      <c r="G48" s="33">
        <v>470360897</v>
      </c>
      <c r="H48" s="33">
        <v>0</v>
      </c>
      <c r="I48" s="33">
        <v>6163330</v>
      </c>
      <c r="J48" s="33">
        <v>6163330</v>
      </c>
      <c r="K48" s="33">
        <v>0</v>
      </c>
      <c r="L48" s="39">
        <v>0</v>
      </c>
      <c r="M48" s="40">
        <v>98.706607208871262</v>
      </c>
      <c r="O48" s="9" t="s">
        <v>94</v>
      </c>
      <c r="P48" s="9" t="s">
        <v>94</v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v>0</v>
      </c>
      <c r="J49" s="37">
        <v>0</v>
      </c>
      <c r="K49" s="37"/>
      <c r="L49" s="41">
        <v>0</v>
      </c>
      <c r="M49" s="42">
        <v>0</v>
      </c>
      <c r="O49" s="9" t="s">
        <v>94</v>
      </c>
      <c r="P49" s="9" t="s">
        <v>94</v>
      </c>
    </row>
    <row r="50" spans="2:16" s="5" customFormat="1" ht="20.100000000000001" customHeight="1" x14ac:dyDescent="0.15">
      <c r="B50" s="61"/>
      <c r="C50" s="35" t="s">
        <v>61</v>
      </c>
      <c r="D50" s="35"/>
      <c r="E50" s="36">
        <v>0</v>
      </c>
      <c r="F50" s="36">
        <v>476524227</v>
      </c>
      <c r="G50" s="36">
        <v>470360897</v>
      </c>
      <c r="H50" s="36">
        <v>0</v>
      </c>
      <c r="I50" s="37">
        <v>6163330</v>
      </c>
      <c r="J50" s="37">
        <v>6163330</v>
      </c>
      <c r="K50" s="37">
        <v>0</v>
      </c>
      <c r="L50" s="41">
        <v>0</v>
      </c>
      <c r="M50" s="42">
        <v>98.706607208871262</v>
      </c>
      <c r="O50" s="9" t="s">
        <v>94</v>
      </c>
      <c r="P50" s="9" t="s">
        <v>94</v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v>0</v>
      </c>
      <c r="J51" s="37">
        <v>0</v>
      </c>
      <c r="K51" s="37"/>
      <c r="L51" s="41">
        <v>0</v>
      </c>
      <c r="M51" s="42">
        <v>0</v>
      </c>
      <c r="O51" s="9" t="s">
        <v>94</v>
      </c>
      <c r="P51" s="9" t="s">
        <v>94</v>
      </c>
    </row>
    <row r="52" spans="2:16" s="5" customFormat="1" ht="20.100000000000001" customHeight="1" x14ac:dyDescent="0.15">
      <c r="B52" s="48" t="s">
        <v>106</v>
      </c>
      <c r="C52" s="49"/>
      <c r="D52" s="49"/>
      <c r="E52" s="33">
        <v>3031148000</v>
      </c>
      <c r="F52" s="33">
        <v>3817130844</v>
      </c>
      <c r="G52" s="33">
        <v>2781768897</v>
      </c>
      <c r="H52" s="33">
        <v>0</v>
      </c>
      <c r="I52" s="33">
        <v>1035361947</v>
      </c>
      <c r="J52" s="33">
        <v>21688907</v>
      </c>
      <c r="K52" s="33">
        <v>1013673040</v>
      </c>
      <c r="L52" s="39">
        <v>91.772783677999229</v>
      </c>
      <c r="M52" s="40">
        <v>72.875911533725784</v>
      </c>
      <c r="O52" s="9" t="s">
        <v>94</v>
      </c>
      <c r="P52" s="9" t="s">
        <v>94</v>
      </c>
    </row>
    <row r="53" spans="2:16" s="5" customFormat="1" ht="20.100000000000001" customHeight="1" x14ac:dyDescent="0.15">
      <c r="B53" s="60"/>
      <c r="C53" s="35" t="s">
        <v>64</v>
      </c>
      <c r="D53" s="35"/>
      <c r="E53" s="36">
        <v>0</v>
      </c>
      <c r="F53" s="36">
        <v>510420</v>
      </c>
      <c r="G53" s="36">
        <v>510420</v>
      </c>
      <c r="H53" s="36">
        <v>0</v>
      </c>
      <c r="I53" s="37">
        <v>0</v>
      </c>
      <c r="J53" s="37">
        <v>-254510</v>
      </c>
      <c r="K53" s="37">
        <v>254510</v>
      </c>
      <c r="L53" s="41">
        <v>0</v>
      </c>
      <c r="M53" s="42">
        <v>100</v>
      </c>
      <c r="O53" s="9" t="s">
        <v>94</v>
      </c>
      <c r="P53" s="9" t="s">
        <v>94</v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v>0</v>
      </c>
      <c r="J54" s="37">
        <v>0</v>
      </c>
      <c r="K54" s="37"/>
      <c r="L54" s="41">
        <v>0</v>
      </c>
      <c r="M54" s="42">
        <v>0</v>
      </c>
      <c r="O54" s="9" t="s">
        <v>94</v>
      </c>
      <c r="P54" s="9" t="s">
        <v>94</v>
      </c>
    </row>
    <row r="55" spans="2:16" s="5" customFormat="1" ht="20.100000000000001" customHeight="1" x14ac:dyDescent="0.15">
      <c r="B55" s="61"/>
      <c r="C55" s="35" t="s">
        <v>66</v>
      </c>
      <c r="D55" s="35"/>
      <c r="E55" s="36">
        <v>0</v>
      </c>
      <c r="F55" s="36">
        <v>14679000</v>
      </c>
      <c r="G55" s="36">
        <v>14679000</v>
      </c>
      <c r="H55" s="36">
        <v>0</v>
      </c>
      <c r="I55" s="37">
        <v>0</v>
      </c>
      <c r="J55" s="37">
        <v>0</v>
      </c>
      <c r="K55" s="37">
        <v>0</v>
      </c>
      <c r="L55" s="41">
        <v>0</v>
      </c>
      <c r="M55" s="42">
        <v>100</v>
      </c>
      <c r="O55" s="9" t="s">
        <v>94</v>
      </c>
      <c r="P55" s="9" t="s">
        <v>94</v>
      </c>
    </row>
    <row r="56" spans="2:16" s="5" customFormat="1" ht="20.100000000000001" customHeight="1" x14ac:dyDescent="0.15">
      <c r="B56" s="61"/>
      <c r="C56" s="35" t="s">
        <v>67</v>
      </c>
      <c r="D56" s="35"/>
      <c r="E56" s="36">
        <v>1412598000</v>
      </c>
      <c r="F56" s="36">
        <v>1064593290</v>
      </c>
      <c r="G56" s="36">
        <v>51974760</v>
      </c>
      <c r="H56" s="36">
        <v>0</v>
      </c>
      <c r="I56" s="37">
        <v>1012618530</v>
      </c>
      <c r="J56" s="37">
        <v>0</v>
      </c>
      <c r="K56" s="37">
        <v>1012618530</v>
      </c>
      <c r="L56" s="41">
        <v>3.6793737496442729</v>
      </c>
      <c r="M56" s="42">
        <v>4.8821235760371922</v>
      </c>
      <c r="O56" s="9" t="s">
        <v>94</v>
      </c>
      <c r="P56" s="9" t="s">
        <v>94</v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v>0</v>
      </c>
      <c r="J57" s="37">
        <v>0</v>
      </c>
      <c r="K57" s="37"/>
      <c r="L57" s="41">
        <v>0</v>
      </c>
      <c r="M57" s="42">
        <v>0</v>
      </c>
      <c r="O57" s="9" t="s">
        <v>94</v>
      </c>
      <c r="P57" s="9" t="s">
        <v>94</v>
      </c>
    </row>
    <row r="58" spans="2:16" s="5" customFormat="1" ht="20.100000000000001" customHeight="1" x14ac:dyDescent="0.15">
      <c r="B58" s="61"/>
      <c r="C58" s="35" t="s">
        <v>69</v>
      </c>
      <c r="D58" s="35"/>
      <c r="E58" s="36">
        <v>203728000</v>
      </c>
      <c r="F58" s="36">
        <v>204725010</v>
      </c>
      <c r="G58" s="36">
        <v>204725010</v>
      </c>
      <c r="H58" s="36">
        <v>0</v>
      </c>
      <c r="I58" s="37">
        <v>0</v>
      </c>
      <c r="J58" s="37">
        <v>0</v>
      </c>
      <c r="K58" s="37">
        <v>0</v>
      </c>
      <c r="L58" s="41"/>
      <c r="M58" s="42"/>
      <c r="O58" s="9" t="s">
        <v>94</v>
      </c>
      <c r="P58" s="9" t="s">
        <v>94</v>
      </c>
    </row>
    <row r="59" spans="2:16" s="5" customFormat="1" ht="20.100000000000001" customHeight="1" x14ac:dyDescent="0.15">
      <c r="B59" s="62"/>
      <c r="C59" s="35" t="s">
        <v>70</v>
      </c>
      <c r="D59" s="35"/>
      <c r="E59" s="36">
        <v>1414822000</v>
      </c>
      <c r="F59" s="36">
        <v>2532623124</v>
      </c>
      <c r="G59" s="36">
        <v>2509879707</v>
      </c>
      <c r="H59" s="36">
        <v>0</v>
      </c>
      <c r="I59" s="37">
        <v>22743417</v>
      </c>
      <c r="J59" s="37">
        <v>21943417</v>
      </c>
      <c r="K59" s="37">
        <v>800000</v>
      </c>
      <c r="L59" s="41">
        <v>177.3989736518092</v>
      </c>
      <c r="M59" s="42">
        <v>99.101981783847918</v>
      </c>
      <c r="O59" s="9" t="s">
        <v>94</v>
      </c>
      <c r="P59" s="9" t="s">
        <v>94</v>
      </c>
    </row>
    <row r="60" spans="2:16" s="5" customFormat="1" ht="20.100000000000001" customHeight="1" x14ac:dyDescent="0.15">
      <c r="B60" s="31" t="s">
        <v>107</v>
      </c>
      <c r="C60" s="32"/>
      <c r="D60" s="32"/>
      <c r="E60" s="50">
        <v>2100000000</v>
      </c>
      <c r="F60" s="50">
        <v>18377937190</v>
      </c>
      <c r="G60" s="50">
        <v>881464169</v>
      </c>
      <c r="H60" s="50">
        <v>8791830</v>
      </c>
      <c r="I60" s="50">
        <v>17487681191</v>
      </c>
      <c r="J60" s="50">
        <v>17161531191</v>
      </c>
      <c r="K60" s="50">
        <v>326150000</v>
      </c>
      <c r="L60" s="39">
        <v>41.974484238095236</v>
      </c>
      <c r="M60" s="40">
        <v>4.7963172356450956</v>
      </c>
      <c r="O60" s="9" t="s">
        <v>94</v>
      </c>
      <c r="P60" s="9" t="s">
        <v>94</v>
      </c>
    </row>
    <row r="61" spans="2:16" s="5" customFormat="1" ht="20.100000000000001" customHeight="1" x14ac:dyDescent="0.15">
      <c r="B61" s="46"/>
      <c r="C61" s="35" t="s">
        <v>72</v>
      </c>
      <c r="D61" s="35"/>
      <c r="E61" s="36">
        <v>2100000000</v>
      </c>
      <c r="F61" s="36">
        <v>18377937190</v>
      </c>
      <c r="G61" s="36">
        <v>881464169</v>
      </c>
      <c r="H61" s="36">
        <v>8791830</v>
      </c>
      <c r="I61" s="37">
        <v>17487681191</v>
      </c>
      <c r="J61" s="37">
        <v>17161531191</v>
      </c>
      <c r="K61" s="37">
        <v>326150000</v>
      </c>
      <c r="L61" s="41">
        <v>41.974484238095236</v>
      </c>
      <c r="M61" s="42">
        <v>4.7963172356450956</v>
      </c>
      <c r="O61" s="9" t="s">
        <v>94</v>
      </c>
      <c r="P61" s="9" t="s">
        <v>94</v>
      </c>
    </row>
    <row r="62" spans="2:16" s="10" customFormat="1" ht="20.100000000000001" customHeight="1" x14ac:dyDescent="0.15">
      <c r="B62" s="81" t="s">
        <v>108</v>
      </c>
      <c r="C62" s="82"/>
      <c r="D62" s="83"/>
      <c r="E62" s="43">
        <v>3192647000</v>
      </c>
      <c r="F62" s="43">
        <v>3864128590</v>
      </c>
      <c r="G62" s="43">
        <v>1951495010</v>
      </c>
      <c r="H62" s="43">
        <v>0</v>
      </c>
      <c r="I62" s="43">
        <v>1912633580</v>
      </c>
      <c r="J62" s="43">
        <v>1548267510</v>
      </c>
      <c r="K62" s="43">
        <v>364366070</v>
      </c>
      <c r="L62" s="44">
        <v>61.124672098105428</v>
      </c>
      <c r="M62" s="45">
        <v>50.502848560741086</v>
      </c>
      <c r="O62" s="9" t="s">
        <v>94</v>
      </c>
      <c r="P62" s="9" t="s">
        <v>94</v>
      </c>
    </row>
    <row r="63" spans="2:16" s="5" customFormat="1" ht="20.100000000000001" customHeight="1" x14ac:dyDescent="0.15">
      <c r="B63" s="31" t="s">
        <v>109</v>
      </c>
      <c r="C63" s="32"/>
      <c r="D63" s="32"/>
      <c r="E63" s="50">
        <v>71000000</v>
      </c>
      <c r="F63" s="50">
        <v>527838550</v>
      </c>
      <c r="G63" s="50">
        <v>54439000</v>
      </c>
      <c r="H63" s="50">
        <v>0</v>
      </c>
      <c r="I63" s="50">
        <v>473399550</v>
      </c>
      <c r="J63" s="50">
        <v>464994550</v>
      </c>
      <c r="K63" s="50">
        <v>8405000</v>
      </c>
      <c r="L63" s="39">
        <v>76.674647887323943</v>
      </c>
      <c r="M63" s="40">
        <v>10.313570314256131</v>
      </c>
      <c r="O63" s="9" t="s">
        <v>94</v>
      </c>
      <c r="P63" s="9" t="s">
        <v>94</v>
      </c>
    </row>
    <row r="64" spans="2:16" s="5" customFormat="1" ht="20.100000000000001" customHeight="1" x14ac:dyDescent="0.15">
      <c r="B64" s="46"/>
      <c r="C64" s="35" t="s">
        <v>110</v>
      </c>
      <c r="D64" s="35"/>
      <c r="E64" s="36">
        <v>71000000</v>
      </c>
      <c r="F64" s="36">
        <v>527838550</v>
      </c>
      <c r="G64" s="36">
        <v>54439000</v>
      </c>
      <c r="H64" s="36">
        <v>0</v>
      </c>
      <c r="I64" s="37">
        <v>473399550</v>
      </c>
      <c r="J64" s="37">
        <v>464994550</v>
      </c>
      <c r="K64" s="37">
        <v>8405000</v>
      </c>
      <c r="L64" s="41">
        <v>76.674647887323943</v>
      </c>
      <c r="M64" s="42">
        <v>10.313570314256131</v>
      </c>
      <c r="O64" s="9" t="s">
        <v>94</v>
      </c>
      <c r="P64" s="9" t="s">
        <v>94</v>
      </c>
    </row>
    <row r="65" spans="2:16" s="5" customFormat="1" ht="20.100000000000001" customHeight="1" x14ac:dyDescent="0.15">
      <c r="B65" s="31" t="s">
        <v>111</v>
      </c>
      <c r="C65" s="32"/>
      <c r="D65" s="32"/>
      <c r="E65" s="51">
        <v>321000000</v>
      </c>
      <c r="F65" s="51">
        <v>94308160</v>
      </c>
      <c r="G65" s="51">
        <v>61425920</v>
      </c>
      <c r="H65" s="51">
        <v>0</v>
      </c>
      <c r="I65" s="51">
        <v>32882240</v>
      </c>
      <c r="J65" s="51">
        <v>18613490</v>
      </c>
      <c r="K65" s="51">
        <v>14268750</v>
      </c>
      <c r="L65" s="53">
        <v>19.135800623052958</v>
      </c>
      <c r="M65" s="54">
        <v>65.133197381859645</v>
      </c>
      <c r="O65" s="9" t="s">
        <v>94</v>
      </c>
      <c r="P65" s="9" t="s">
        <v>94</v>
      </c>
    </row>
    <row r="66" spans="2:16" s="5" customFormat="1" ht="20.100000000000001" customHeight="1" x14ac:dyDescent="0.15">
      <c r="B66" s="46"/>
      <c r="C66" s="35" t="s">
        <v>112</v>
      </c>
      <c r="D66" s="35"/>
      <c r="E66" s="36">
        <v>321000000</v>
      </c>
      <c r="F66" s="36">
        <v>94308160</v>
      </c>
      <c r="G66" s="36">
        <v>61425920</v>
      </c>
      <c r="H66" s="36">
        <v>0</v>
      </c>
      <c r="I66" s="37">
        <v>32882240</v>
      </c>
      <c r="J66" s="37">
        <v>18613490</v>
      </c>
      <c r="K66" s="37">
        <v>14268750</v>
      </c>
      <c r="L66" s="41">
        <v>19.135800623052958</v>
      </c>
      <c r="M66" s="42">
        <v>65.133197381859645</v>
      </c>
      <c r="O66" s="9" t="s">
        <v>94</v>
      </c>
      <c r="P66" s="9" t="s">
        <v>94</v>
      </c>
    </row>
    <row r="67" spans="2:16" s="5" customFormat="1" ht="20.100000000000001" customHeight="1" x14ac:dyDescent="0.15">
      <c r="B67" s="31" t="s">
        <v>113</v>
      </c>
      <c r="C67" s="32"/>
      <c r="D67" s="32"/>
      <c r="E67" s="51">
        <v>301194000</v>
      </c>
      <c r="F67" s="51">
        <v>841999040</v>
      </c>
      <c r="G67" s="51">
        <v>576322640</v>
      </c>
      <c r="H67" s="51">
        <v>0</v>
      </c>
      <c r="I67" s="51">
        <v>265676400</v>
      </c>
      <c r="J67" s="51">
        <v>261329620</v>
      </c>
      <c r="K67" s="51">
        <v>4346780</v>
      </c>
      <c r="L67" s="53">
        <v>191.34598962794743</v>
      </c>
      <c r="M67" s="54">
        <v>68.446947397944783</v>
      </c>
      <c r="O67" s="9" t="s">
        <v>94</v>
      </c>
      <c r="P67" s="9" t="s">
        <v>94</v>
      </c>
    </row>
    <row r="68" spans="2:16" s="5" customFormat="1" ht="20.100000000000001" customHeight="1" x14ac:dyDescent="0.15">
      <c r="B68" s="46"/>
      <c r="C68" s="35" t="s">
        <v>114</v>
      </c>
      <c r="D68" s="35"/>
      <c r="E68" s="36">
        <v>301194000</v>
      </c>
      <c r="F68" s="36">
        <v>841999040</v>
      </c>
      <c r="G68" s="36">
        <v>576322640</v>
      </c>
      <c r="H68" s="36">
        <v>0</v>
      </c>
      <c r="I68" s="37">
        <v>265676400</v>
      </c>
      <c r="J68" s="37">
        <v>261329620</v>
      </c>
      <c r="K68" s="37">
        <v>4346780</v>
      </c>
      <c r="L68" s="41">
        <v>191.34598962794743</v>
      </c>
      <c r="M68" s="42">
        <v>68.446947397944783</v>
      </c>
      <c r="O68" s="9" t="s">
        <v>94</v>
      </c>
      <c r="P68" s="9" t="s">
        <v>94</v>
      </c>
    </row>
    <row r="69" spans="2:16" s="5" customFormat="1" ht="20.100000000000001" customHeight="1" x14ac:dyDescent="0.15">
      <c r="B69" s="31" t="s">
        <v>115</v>
      </c>
      <c r="C69" s="32"/>
      <c r="D69" s="32"/>
      <c r="E69" s="52">
        <v>1603260000</v>
      </c>
      <c r="F69" s="52">
        <v>1712017670</v>
      </c>
      <c r="G69" s="52">
        <v>902477000</v>
      </c>
      <c r="H69" s="52">
        <v>0</v>
      </c>
      <c r="I69" s="52">
        <v>809540670</v>
      </c>
      <c r="J69" s="52">
        <v>763980670</v>
      </c>
      <c r="K69" s="52">
        <v>45560000</v>
      </c>
      <c r="L69" s="53">
        <v>56.290121377692948</v>
      </c>
      <c r="M69" s="54">
        <v>52.714233959980092</v>
      </c>
      <c r="O69" s="9" t="s">
        <v>94</v>
      </c>
      <c r="P69" s="9" t="s">
        <v>94</v>
      </c>
    </row>
    <row r="70" spans="2:16" s="5" customFormat="1" ht="20.100000000000001" customHeight="1" x14ac:dyDescent="0.15">
      <c r="B70" s="60"/>
      <c r="C70" s="35" t="s">
        <v>81</v>
      </c>
      <c r="D70" s="35"/>
      <c r="E70" s="36">
        <v>591000000</v>
      </c>
      <c r="F70" s="36">
        <v>893108410</v>
      </c>
      <c r="G70" s="36">
        <v>321613010</v>
      </c>
      <c r="H70" s="36">
        <v>0</v>
      </c>
      <c r="I70" s="37">
        <v>571495400</v>
      </c>
      <c r="J70" s="37">
        <v>571085400</v>
      </c>
      <c r="K70" s="37">
        <v>410000</v>
      </c>
      <c r="L70" s="56">
        <v>54.418445008460239</v>
      </c>
      <c r="M70" s="57">
        <v>36.010523067406794</v>
      </c>
      <c r="O70" s="9" t="s">
        <v>94</v>
      </c>
      <c r="P70" s="9" t="s">
        <v>94</v>
      </c>
    </row>
    <row r="71" spans="2:16" s="5" customFormat="1" ht="20.100000000000001" customHeight="1" x14ac:dyDescent="0.15">
      <c r="B71" s="62"/>
      <c r="C71" s="35" t="s">
        <v>82</v>
      </c>
      <c r="D71" s="35"/>
      <c r="E71" s="36">
        <v>1012260000</v>
      </c>
      <c r="F71" s="36">
        <v>818909260</v>
      </c>
      <c r="G71" s="36">
        <v>580863990</v>
      </c>
      <c r="H71" s="36">
        <v>0</v>
      </c>
      <c r="I71" s="37">
        <v>238045270</v>
      </c>
      <c r="J71" s="37">
        <v>192895270</v>
      </c>
      <c r="K71" s="37">
        <v>45150000</v>
      </c>
      <c r="L71" s="56">
        <v>57.382884831960169</v>
      </c>
      <c r="M71" s="57">
        <v>70.931422853858066</v>
      </c>
      <c r="O71" s="9" t="s">
        <v>94</v>
      </c>
      <c r="P71" s="9" t="s">
        <v>94</v>
      </c>
    </row>
    <row r="72" spans="2:16" s="5" customFormat="1" ht="20.100000000000001" customHeight="1" x14ac:dyDescent="0.15">
      <c r="B72" s="31" t="s">
        <v>116</v>
      </c>
      <c r="C72" s="32"/>
      <c r="D72" s="32"/>
      <c r="E72" s="51">
        <v>0</v>
      </c>
      <c r="F72" s="51">
        <v>65743890</v>
      </c>
      <c r="G72" s="51">
        <v>30377570</v>
      </c>
      <c r="H72" s="51">
        <v>0</v>
      </c>
      <c r="I72" s="51">
        <v>35366320</v>
      </c>
      <c r="J72" s="51">
        <v>35366320</v>
      </c>
      <c r="K72" s="51">
        <v>0</v>
      </c>
      <c r="L72" s="53">
        <v>0</v>
      </c>
      <c r="M72" s="54">
        <v>46.205921189026085</v>
      </c>
      <c r="O72" s="9" t="s">
        <v>94</v>
      </c>
      <c r="P72" s="9" t="s">
        <v>94</v>
      </c>
    </row>
    <row r="73" spans="2:16" s="5" customFormat="1" ht="20.100000000000001" customHeight="1" x14ac:dyDescent="0.15">
      <c r="B73" s="46"/>
      <c r="C73" s="35" t="s">
        <v>84</v>
      </c>
      <c r="D73" s="35"/>
      <c r="E73" s="36">
        <v>0</v>
      </c>
      <c r="F73" s="36">
        <v>65743890</v>
      </c>
      <c r="G73" s="36">
        <v>30377570</v>
      </c>
      <c r="H73" s="36">
        <v>0</v>
      </c>
      <c r="I73" s="37">
        <v>35366320</v>
      </c>
      <c r="J73" s="37">
        <v>35366320</v>
      </c>
      <c r="K73" s="37">
        <v>0</v>
      </c>
      <c r="L73" s="41">
        <v>0</v>
      </c>
      <c r="M73" s="42">
        <v>46.205921189026085</v>
      </c>
      <c r="O73" s="9" t="s">
        <v>94</v>
      </c>
      <c r="P73" s="9" t="s">
        <v>94</v>
      </c>
    </row>
    <row r="74" spans="2:16" s="5" customFormat="1" ht="20.100000000000001" customHeight="1" x14ac:dyDescent="0.15">
      <c r="B74" s="58" t="s">
        <v>117</v>
      </c>
      <c r="C74" s="59"/>
      <c r="D74" s="59"/>
      <c r="E74" s="51">
        <v>842193000</v>
      </c>
      <c r="F74" s="51">
        <v>578661280</v>
      </c>
      <c r="G74" s="51">
        <v>283592880</v>
      </c>
      <c r="H74" s="51">
        <v>0</v>
      </c>
      <c r="I74" s="51">
        <v>295068400</v>
      </c>
      <c r="J74" s="51">
        <v>3482860</v>
      </c>
      <c r="K74" s="51">
        <v>291585540</v>
      </c>
      <c r="L74" s="53">
        <v>33.673146179082472</v>
      </c>
      <c r="M74" s="54">
        <v>49.008442382735545</v>
      </c>
      <c r="O74" s="9" t="s">
        <v>94</v>
      </c>
      <c r="P74" s="9" t="s">
        <v>94</v>
      </c>
    </row>
    <row r="75" spans="2:16" s="5" customFormat="1" ht="20.100000000000001" customHeight="1" x14ac:dyDescent="0.15">
      <c r="B75" s="60"/>
      <c r="C75" s="63" t="s">
        <v>85</v>
      </c>
      <c r="D75" s="63"/>
      <c r="E75" s="36">
        <v>842193000</v>
      </c>
      <c r="F75" s="36">
        <v>578661280</v>
      </c>
      <c r="G75" s="36">
        <v>283592880</v>
      </c>
      <c r="H75" s="36">
        <v>0</v>
      </c>
      <c r="I75" s="37">
        <v>295068400</v>
      </c>
      <c r="J75" s="37">
        <v>3482860</v>
      </c>
      <c r="K75" s="37">
        <v>291585540</v>
      </c>
      <c r="L75" s="65">
        <v>33.673146179082472</v>
      </c>
      <c r="M75" s="66">
        <v>49.008442382735545</v>
      </c>
      <c r="O75" s="9" t="s">
        <v>94</v>
      </c>
      <c r="P75" s="9" t="s">
        <v>94</v>
      </c>
    </row>
    <row r="76" spans="2:16" s="5" customFormat="1" ht="20.100000000000001" customHeight="1" x14ac:dyDescent="0.15">
      <c r="B76" s="58" t="s">
        <v>118</v>
      </c>
      <c r="C76" s="59"/>
      <c r="D76" s="59"/>
      <c r="E76" s="51">
        <v>54000000</v>
      </c>
      <c r="F76" s="51">
        <v>43560000</v>
      </c>
      <c r="G76" s="51">
        <v>42860000</v>
      </c>
      <c r="H76" s="51">
        <v>0</v>
      </c>
      <c r="I76" s="51">
        <v>700000</v>
      </c>
      <c r="J76" s="51">
        <v>500000</v>
      </c>
      <c r="K76" s="51">
        <v>200000</v>
      </c>
      <c r="L76" s="53">
        <v>79.370370370370367</v>
      </c>
      <c r="M76" s="54">
        <v>98.393021120293838</v>
      </c>
      <c r="O76" s="9" t="s">
        <v>94</v>
      </c>
      <c r="P76" s="9" t="s">
        <v>94</v>
      </c>
    </row>
    <row r="77" spans="2:16" s="5" customFormat="1" ht="20.100000000000001" customHeight="1" thickBot="1" x14ac:dyDescent="0.2">
      <c r="B77" s="72"/>
      <c r="C77" s="67" t="s">
        <v>119</v>
      </c>
      <c r="D77" s="67"/>
      <c r="E77" s="78">
        <v>54000000</v>
      </c>
      <c r="F77" s="78">
        <v>43560000</v>
      </c>
      <c r="G77" s="78">
        <v>42860000</v>
      </c>
      <c r="H77" s="78">
        <v>0</v>
      </c>
      <c r="I77" s="69">
        <v>700000</v>
      </c>
      <c r="J77" s="69">
        <v>500000</v>
      </c>
      <c r="K77" s="69">
        <v>200000</v>
      </c>
      <c r="L77" s="70">
        <v>79.370370370370367</v>
      </c>
      <c r="M77" s="71">
        <v>98.393021120293838</v>
      </c>
      <c r="O77" s="9" t="s">
        <v>94</v>
      </c>
      <c r="P77" s="9" t="s">
        <v>94</v>
      </c>
    </row>
  </sheetData>
  <sheetProtection selectLockedCells="1"/>
  <mergeCells count="12">
    <mergeCell ref="B8:D8"/>
    <mergeCell ref="B4:D4"/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showGridLines="0" zoomScaleNormal="100" workbookViewId="0">
      <pane ySplit="7" topLeftCell="A8" activePane="bottomLeft" state="frozen"/>
      <selection pane="bottomLeft" activeCell="H71" sqref="H7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5" ht="30" customHeight="1" x14ac:dyDescent="0.15">
      <c r="B2" s="87" t="str">
        <f>B4&amp;L3&amp;"  기타특별회계 세외수입 징수현황"</f>
        <v>2023년 7월  미추홀구  기타특별회계 세외수입 징수현황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00" t="str">
        <f>'군구세외 일반회계'!L3:M3</f>
        <v>미추홀구</v>
      </c>
      <c r="M3" s="100"/>
      <c r="O3" s="3">
        <f>COUNTIF(O7:O77,"err")</f>
        <v>0</v>
      </c>
    </row>
    <row r="4" spans="2:15" s="4" customFormat="1" ht="18.75" customHeight="1" thickBot="1" x14ac:dyDescent="0.2">
      <c r="B4" s="101" t="str">
        <f>'군구세외 일반회계'!B4:D4</f>
        <v xml:space="preserve">2023년 7월  </v>
      </c>
      <c r="C4" s="101"/>
      <c r="D4" s="101"/>
      <c r="E4" s="1"/>
      <c r="F4" s="1"/>
      <c r="G4" s="1"/>
      <c r="H4" s="1"/>
      <c r="I4" s="1"/>
      <c r="J4" s="1"/>
      <c r="K4" s="1"/>
      <c r="L4" s="88" t="s">
        <v>13</v>
      </c>
      <c r="M4" s="88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94" t="s">
        <v>9</v>
      </c>
      <c r="M5" s="95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5" s="9" customFormat="1" ht="20.100000000000001" customHeight="1" thickBot="1" x14ac:dyDescent="0.2">
      <c r="B7" s="102" t="s">
        <v>18</v>
      </c>
      <c r="C7" s="103"/>
      <c r="D7" s="103"/>
      <c r="E7" s="26">
        <f t="shared" ref="E7:K7" si="0">E8+E40+E62</f>
        <v>5835653000</v>
      </c>
      <c r="F7" s="26">
        <f t="shared" si="0"/>
        <v>9271764076</v>
      </c>
      <c r="G7" s="26">
        <f t="shared" si="0"/>
        <v>3470633284</v>
      </c>
      <c r="H7" s="26">
        <f t="shared" si="0"/>
        <v>118558625</v>
      </c>
      <c r="I7" s="26" t="e">
        <f t="shared" si="0"/>
        <v>#VALUE!</v>
      </c>
      <c r="J7" s="26" t="e">
        <f t="shared" si="0"/>
        <v>#VALUE!</v>
      </c>
      <c r="K7" s="26">
        <f t="shared" si="0"/>
        <v>195280000</v>
      </c>
      <c r="L7" s="27">
        <f>IFERROR(G7/E7,0)*100</f>
        <v>59.47292075111389</v>
      </c>
      <c r="M7" s="28">
        <f>IFERROR(G7/F7,0)*100</f>
        <v>37.432286407974388</v>
      </c>
      <c r="O7" s="9" t="e">
        <f>IF(F7=G7+H7+I7,"","err")</f>
        <v>#VALUE!</v>
      </c>
    </row>
    <row r="8" spans="2:15" s="9" customFormat="1" ht="20.100000000000001" customHeight="1" x14ac:dyDescent="0.15">
      <c r="B8" s="104" t="s">
        <v>19</v>
      </c>
      <c r="C8" s="105"/>
      <c r="D8" s="105"/>
      <c r="E8" s="29">
        <f t="shared" ref="E8:K8" si="1">E9+E12+E22+E28+E34+E36</f>
        <v>2927653000</v>
      </c>
      <c r="F8" s="29">
        <f t="shared" si="1"/>
        <v>1701523860</v>
      </c>
      <c r="G8" s="29">
        <f t="shared" si="1"/>
        <v>1678523990</v>
      </c>
      <c r="H8" s="29">
        <f t="shared" si="1"/>
        <v>0</v>
      </c>
      <c r="I8" s="29" t="e">
        <f t="shared" si="1"/>
        <v>#VALUE!</v>
      </c>
      <c r="J8" s="29" t="e">
        <f t="shared" si="1"/>
        <v>#VALUE!</v>
      </c>
      <c r="K8" s="29">
        <f t="shared" si="1"/>
        <v>0</v>
      </c>
      <c r="L8" s="29">
        <f t="shared" ref="L8:L77" si="2">IFERROR(G8/E8,0)*100</f>
        <v>57.333433641213624</v>
      </c>
      <c r="M8" s="30">
        <f t="shared" ref="M8:M77" si="3">IFERROR(G8/F8,0)*100</f>
        <v>98.648278138162581</v>
      </c>
      <c r="O8" s="9" t="e">
        <f t="shared" ref="O8:O71" si="4">IF(F8=G8+H8+I8,"","err")</f>
        <v>#VALUE!</v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5">SUM(F10:F11)</f>
        <v>0</v>
      </c>
      <c r="G9" s="33">
        <f t="shared" si="5"/>
        <v>0</v>
      </c>
      <c r="H9" s="33">
        <f t="shared" si="5"/>
        <v>0</v>
      </c>
      <c r="I9" s="33">
        <f t="shared" si="5"/>
        <v>0</v>
      </c>
      <c r="J9" s="33">
        <f t="shared" si="5"/>
        <v>0</v>
      </c>
      <c r="K9" s="33">
        <f t="shared" si="5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</row>
    <row r="10" spans="2:15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</row>
    <row r="11" spans="2:15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f>SUM(E13:E21)</f>
        <v>2151150000</v>
      </c>
      <c r="F12" s="33">
        <f t="shared" ref="F12:K12" si="6">SUM(F13:F21)</f>
        <v>1513819470</v>
      </c>
      <c r="G12" s="33">
        <f t="shared" si="6"/>
        <v>1513819470</v>
      </c>
      <c r="H12" s="33">
        <f t="shared" si="6"/>
        <v>0</v>
      </c>
      <c r="I12" s="33">
        <f t="shared" si="6"/>
        <v>0</v>
      </c>
      <c r="J12" s="33">
        <f t="shared" si="6"/>
        <v>0</v>
      </c>
      <c r="K12" s="33">
        <f t="shared" si="6"/>
        <v>0</v>
      </c>
      <c r="L12" s="33">
        <f t="shared" si="2"/>
        <v>70.372566766613204</v>
      </c>
      <c r="M12" s="34">
        <f t="shared" si="3"/>
        <v>100</v>
      </c>
      <c r="O12" s="9" t="str">
        <f t="shared" si="4"/>
        <v/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7">F13-G13-H13</f>
        <v>0</v>
      </c>
      <c r="J13" s="37">
        <f t="shared" ref="J13:J21" si="8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</row>
    <row r="14" spans="2:15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7"/>
        <v>0</v>
      </c>
      <c r="J14" s="37">
        <f t="shared" si="8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</row>
    <row r="15" spans="2:15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7"/>
        <v>0</v>
      </c>
      <c r="J15" s="37">
        <f t="shared" si="8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</row>
    <row r="16" spans="2:15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7"/>
        <v>0</v>
      </c>
      <c r="J16" s="37">
        <f t="shared" si="8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</row>
    <row r="17" spans="2:15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7"/>
        <v>0</v>
      </c>
      <c r="J17" s="37">
        <f t="shared" si="8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</row>
    <row r="18" spans="2:15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7"/>
        <v>0</v>
      </c>
      <c r="J18" s="37">
        <f t="shared" si="8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</row>
    <row r="19" spans="2:15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7"/>
        <v>0</v>
      </c>
      <c r="J19" s="37">
        <f t="shared" si="8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2150000000</v>
      </c>
      <c r="F20" s="73">
        <v>1513819470</v>
      </c>
      <c r="G20" s="73">
        <v>1513819470</v>
      </c>
      <c r="H20" s="36"/>
      <c r="I20" s="37">
        <f t="shared" si="7"/>
        <v>0</v>
      </c>
      <c r="J20" s="37">
        <f t="shared" si="8"/>
        <v>0</v>
      </c>
      <c r="K20" s="37"/>
      <c r="L20" s="37">
        <f>IFERROR(G20/E20,0)*100</f>
        <v>70.410207906976737</v>
      </c>
      <c r="M20" s="38">
        <f>IFERROR(G20/F20,0)*100</f>
        <v>100</v>
      </c>
      <c r="O20" s="9" t="str">
        <f t="shared" si="4"/>
        <v/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1150000</v>
      </c>
      <c r="F21" s="73"/>
      <c r="G21" s="73"/>
      <c r="H21" s="36"/>
      <c r="I21" s="37">
        <f t="shared" si="7"/>
        <v>0</v>
      </c>
      <c r="J21" s="37">
        <f t="shared" si="8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9">SUM(F23:F27)</f>
        <v>21018000</v>
      </c>
      <c r="G22" s="33">
        <f t="shared" si="9"/>
        <v>21018000</v>
      </c>
      <c r="H22" s="33">
        <f t="shared" si="9"/>
        <v>0</v>
      </c>
      <c r="I22" s="33">
        <f t="shared" si="9"/>
        <v>0</v>
      </c>
      <c r="J22" s="33">
        <f t="shared" si="9"/>
        <v>0</v>
      </c>
      <c r="K22" s="33">
        <f t="shared" si="9"/>
        <v>0</v>
      </c>
      <c r="L22" s="33">
        <f t="shared" si="2"/>
        <v>0</v>
      </c>
      <c r="M22" s="34">
        <f t="shared" si="3"/>
        <v>100</v>
      </c>
      <c r="O22" s="9" t="str">
        <f t="shared" si="4"/>
        <v/>
      </c>
    </row>
    <row r="23" spans="2:15" s="9" customFormat="1" ht="20.100000000000001" customHeight="1" x14ac:dyDescent="0.15">
      <c r="B23" s="106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</row>
    <row r="24" spans="2:15" s="9" customFormat="1" ht="20.100000000000001" customHeight="1" x14ac:dyDescent="0.15">
      <c r="B24" s="106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</row>
    <row r="25" spans="2:15" s="9" customFormat="1" ht="20.100000000000001" customHeight="1" x14ac:dyDescent="0.15">
      <c r="B25" s="106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</row>
    <row r="26" spans="2:15" s="9" customFormat="1" ht="20.100000000000001" customHeight="1" x14ac:dyDescent="0.15">
      <c r="B26" s="106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</row>
    <row r="27" spans="2:15" s="9" customFormat="1" ht="20.100000000000001" customHeight="1" x14ac:dyDescent="0.15">
      <c r="B27" s="106"/>
      <c r="C27" s="35" t="s">
        <v>38</v>
      </c>
      <c r="D27" s="35"/>
      <c r="E27" s="36"/>
      <c r="F27" s="73">
        <v>21018000</v>
      </c>
      <c r="G27" s="73">
        <v>21018000</v>
      </c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100</v>
      </c>
      <c r="O27" s="9" t="str">
        <f t="shared" si="4"/>
        <v/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f>SUM(E29:E33)</f>
        <v>457400000</v>
      </c>
      <c r="F28" s="33">
        <f t="shared" ref="F28:K28" si="10">SUM(F29:F33)</f>
        <v>9485440</v>
      </c>
      <c r="G28" s="33">
        <f t="shared" si="10"/>
        <v>9485000</v>
      </c>
      <c r="H28" s="33">
        <f t="shared" si="10"/>
        <v>0</v>
      </c>
      <c r="I28" s="33" t="e">
        <f t="shared" si="10"/>
        <v>#VALUE!</v>
      </c>
      <c r="J28" s="33" t="e">
        <f t="shared" si="10"/>
        <v>#VALUE!</v>
      </c>
      <c r="K28" s="33">
        <f t="shared" si="10"/>
        <v>0</v>
      </c>
      <c r="L28" s="33">
        <f t="shared" si="2"/>
        <v>2.0736773065150853</v>
      </c>
      <c r="M28" s="34">
        <f t="shared" si="3"/>
        <v>99.995361311652388</v>
      </c>
      <c r="O28" s="9" t="e">
        <f t="shared" si="4"/>
        <v>#VALUE!</v>
      </c>
    </row>
    <row r="29" spans="2:15" s="9" customFormat="1" ht="20.100000000000001" customHeight="1" x14ac:dyDescent="0.15">
      <c r="B29" s="106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</row>
    <row r="30" spans="2:15" s="9" customFormat="1" ht="20.100000000000001" customHeight="1" x14ac:dyDescent="0.15">
      <c r="B30" s="106"/>
      <c r="C30" s="35" t="s">
        <v>41</v>
      </c>
      <c r="D30" s="35"/>
      <c r="E30" s="36"/>
      <c r="F30" s="36"/>
      <c r="G30" s="36"/>
      <c r="H30" s="73" t="s">
        <v>120</v>
      </c>
      <c r="I30" s="37" t="e">
        <f>F30-G30-H30</f>
        <v>#VALUE!</v>
      </c>
      <c r="J30" s="37" t="e">
        <f>I30-K30</f>
        <v>#VALUE!</v>
      </c>
      <c r="K30" s="37"/>
      <c r="L30" s="37">
        <f t="shared" si="2"/>
        <v>0</v>
      </c>
      <c r="M30" s="38">
        <f t="shared" si="3"/>
        <v>0</v>
      </c>
      <c r="O30" s="9" t="e">
        <f t="shared" si="4"/>
        <v>#VALUE!</v>
      </c>
    </row>
    <row r="31" spans="2:15" s="9" customFormat="1" ht="20.100000000000001" customHeight="1" x14ac:dyDescent="0.15">
      <c r="B31" s="106"/>
      <c r="C31" s="35" t="s">
        <v>42</v>
      </c>
      <c r="D31" s="35"/>
      <c r="E31" s="36"/>
      <c r="F31" s="36"/>
      <c r="G31" s="36"/>
      <c r="H31" s="75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</row>
    <row r="32" spans="2:15" s="9" customFormat="1" ht="20.100000000000001" customHeight="1" x14ac:dyDescent="0.15">
      <c r="B32" s="106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</row>
    <row r="33" spans="2:15" s="9" customFormat="1" ht="20.100000000000001" customHeight="1" x14ac:dyDescent="0.15">
      <c r="B33" s="106"/>
      <c r="C33" s="35" t="s">
        <v>44</v>
      </c>
      <c r="D33" s="35"/>
      <c r="E33" s="73">
        <v>457400000</v>
      </c>
      <c r="F33" s="73">
        <v>9485440</v>
      </c>
      <c r="G33" s="73">
        <v>9485000</v>
      </c>
      <c r="H33" s="36"/>
      <c r="I33" s="37">
        <f>F33-G33-H33</f>
        <v>440</v>
      </c>
      <c r="J33" s="37">
        <f>I33-K33</f>
        <v>440</v>
      </c>
      <c r="K33" s="37"/>
      <c r="L33" s="37">
        <f t="shared" si="2"/>
        <v>2.0736773065150853</v>
      </c>
      <c r="M33" s="38">
        <f t="shared" si="3"/>
        <v>99.995361311652388</v>
      </c>
      <c r="O33" s="9" t="str">
        <f t="shared" si="4"/>
        <v/>
      </c>
    </row>
    <row r="34" spans="2:15" s="9" customFormat="1" ht="20.100000000000001" customHeight="1" x14ac:dyDescent="0.15">
      <c r="B34" s="31" t="s">
        <v>45</v>
      </c>
      <c r="C34" s="32"/>
      <c r="D34" s="32"/>
      <c r="E34" s="33">
        <f>E35</f>
        <v>100000000</v>
      </c>
      <c r="F34" s="33">
        <f t="shared" ref="F34:K34" si="11">F35</f>
        <v>0</v>
      </c>
      <c r="G34" s="33">
        <f t="shared" si="11"/>
        <v>0</v>
      </c>
      <c r="H34" s="33">
        <f t="shared" si="11"/>
        <v>0</v>
      </c>
      <c r="I34" s="33">
        <f t="shared" si="11"/>
        <v>0</v>
      </c>
      <c r="J34" s="33">
        <f t="shared" si="11"/>
        <v>0</v>
      </c>
      <c r="K34" s="33">
        <f t="shared" si="11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100000000</v>
      </c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f>SUM(E37:E39)</f>
        <v>219103000</v>
      </c>
      <c r="F36" s="33">
        <f t="shared" ref="F36:K36" si="12">SUM(F37:F39)</f>
        <v>157200950</v>
      </c>
      <c r="G36" s="33">
        <f t="shared" si="12"/>
        <v>134201520</v>
      </c>
      <c r="H36" s="33">
        <f t="shared" si="12"/>
        <v>0</v>
      </c>
      <c r="I36" s="33">
        <f t="shared" si="12"/>
        <v>22999430</v>
      </c>
      <c r="J36" s="33">
        <f t="shared" si="12"/>
        <v>22999430</v>
      </c>
      <c r="K36" s="33">
        <f t="shared" si="12"/>
        <v>0</v>
      </c>
      <c r="L36" s="39">
        <f t="shared" si="2"/>
        <v>61.250425598919236</v>
      </c>
      <c r="M36" s="40">
        <f t="shared" si="3"/>
        <v>85.369407754851352</v>
      </c>
      <c r="O36" s="9" t="str">
        <f t="shared" si="4"/>
        <v/>
      </c>
    </row>
    <row r="37" spans="2:15" s="9" customFormat="1" ht="20.100000000000001" customHeight="1" x14ac:dyDescent="0.15">
      <c r="B37" s="106"/>
      <c r="C37" s="35" t="s">
        <v>47</v>
      </c>
      <c r="D37" s="35"/>
      <c r="E37" s="73">
        <v>199103000</v>
      </c>
      <c r="F37" s="73">
        <v>157200950</v>
      </c>
      <c r="G37" s="73">
        <v>134201520</v>
      </c>
      <c r="H37" s="36"/>
      <c r="I37" s="37">
        <f>F37-G37-H37</f>
        <v>22999430</v>
      </c>
      <c r="J37" s="37">
        <f>I37-K37</f>
        <v>22999430</v>
      </c>
      <c r="K37" s="37"/>
      <c r="L37" s="41">
        <f>IFERROR(G37/#REF!,0)*100</f>
        <v>0</v>
      </c>
      <c r="M37" s="42">
        <f t="shared" si="3"/>
        <v>85.369407754851352</v>
      </c>
      <c r="O37" s="9" t="str">
        <f t="shared" si="4"/>
        <v/>
      </c>
    </row>
    <row r="38" spans="2:15" s="9" customFormat="1" ht="20.100000000000001" customHeight="1" x14ac:dyDescent="0.15">
      <c r="B38" s="106"/>
      <c r="C38" s="35" t="s">
        <v>48</v>
      </c>
      <c r="D38" s="35"/>
      <c r="E38" s="73"/>
      <c r="F38" s="75"/>
      <c r="G38" s="75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</row>
    <row r="39" spans="2:15" s="10" customFormat="1" ht="20.100000000000001" customHeight="1" x14ac:dyDescent="0.15">
      <c r="B39" s="106"/>
      <c r="C39" s="35" t="s">
        <v>49</v>
      </c>
      <c r="D39" s="35"/>
      <c r="E39" s="73">
        <v>20000000</v>
      </c>
      <c r="F39" s="73"/>
      <c r="G39" s="73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</row>
    <row r="40" spans="2:15" s="10" customFormat="1" ht="20.100000000000001" customHeight="1" x14ac:dyDescent="0.15">
      <c r="B40" s="107" t="s">
        <v>50</v>
      </c>
      <c r="C40" s="108"/>
      <c r="D40" s="108"/>
      <c r="E40" s="43">
        <f>E41+E46+E48+E52+E60</f>
        <v>800000000</v>
      </c>
      <c r="F40" s="43">
        <f t="shared" ref="F40:K40" si="13">F41+F46+F48+F52+F60</f>
        <v>5758148346</v>
      </c>
      <c r="G40" s="43">
        <f t="shared" si="13"/>
        <v>456331014</v>
      </c>
      <c r="H40" s="43">
        <f t="shared" si="13"/>
        <v>118558625</v>
      </c>
      <c r="I40" s="43">
        <f t="shared" si="13"/>
        <v>5183258707</v>
      </c>
      <c r="J40" s="43">
        <f t="shared" si="13"/>
        <v>5183258707</v>
      </c>
      <c r="K40" s="43">
        <f t="shared" si="13"/>
        <v>0</v>
      </c>
      <c r="L40" s="44">
        <f t="shared" si="2"/>
        <v>57.041376749999998</v>
      </c>
      <c r="M40" s="45">
        <f t="shared" si="3"/>
        <v>7.9249610565694866</v>
      </c>
      <c r="O40" s="9" t="str">
        <f t="shared" si="4"/>
        <v/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4">SUM(F42:F45)</f>
        <v>0</v>
      </c>
      <c r="G41" s="33">
        <f t="shared" si="14"/>
        <v>0</v>
      </c>
      <c r="H41" s="33">
        <f t="shared" si="14"/>
        <v>0</v>
      </c>
      <c r="I41" s="33">
        <f t="shared" si="14"/>
        <v>0</v>
      </c>
      <c r="J41" s="33">
        <f t="shared" si="14"/>
        <v>0</v>
      </c>
      <c r="K41" s="33">
        <f t="shared" si="14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</row>
    <row r="42" spans="2:15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</row>
    <row r="43" spans="2:15" s="5" customFormat="1" ht="20.100000000000001" customHeight="1" x14ac:dyDescent="0.15">
      <c r="B43" s="61"/>
      <c r="C43" s="35" t="s">
        <v>53</v>
      </c>
      <c r="D43" s="35"/>
      <c r="E43" s="75"/>
      <c r="F43" s="75"/>
      <c r="G43" s="75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</row>
    <row r="44" spans="2:15" s="5" customFormat="1" ht="20.100000000000001" customHeight="1" x14ac:dyDescent="0.15">
      <c r="B44" s="61"/>
      <c r="C44" s="35" t="s">
        <v>54</v>
      </c>
      <c r="D44" s="35"/>
      <c r="E44" s="73"/>
      <c r="F44" s="73"/>
      <c r="G44" s="73"/>
      <c r="H44" s="47"/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9" t="str">
        <f t="shared" si="4"/>
        <v/>
      </c>
    </row>
    <row r="45" spans="2:15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9" t="str">
        <f t="shared" si="4"/>
        <v/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5">F47</f>
        <v>0</v>
      </c>
      <c r="G46" s="33">
        <f t="shared" si="15"/>
        <v>0</v>
      </c>
      <c r="H46" s="33">
        <f t="shared" si="15"/>
        <v>0</v>
      </c>
      <c r="I46" s="33">
        <f t="shared" si="15"/>
        <v>0</v>
      </c>
      <c r="J46" s="33">
        <f t="shared" si="15"/>
        <v>0</v>
      </c>
      <c r="K46" s="33">
        <f t="shared" si="15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</row>
    <row r="47" spans="2:15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6">SUM(F49:F51)</f>
        <v>0</v>
      </c>
      <c r="G48" s="33">
        <f t="shared" si="16"/>
        <v>0</v>
      </c>
      <c r="H48" s="33">
        <f t="shared" si="16"/>
        <v>0</v>
      </c>
      <c r="I48" s="33">
        <f t="shared" si="16"/>
        <v>0</v>
      </c>
      <c r="J48" s="33">
        <f t="shared" si="16"/>
        <v>0</v>
      </c>
      <c r="K48" s="33">
        <f t="shared" si="16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</row>
    <row r="49" spans="2:15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</row>
    <row r="50" spans="2:15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</row>
    <row r="51" spans="2:15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f>SUM(E53:E59)</f>
        <v>70000000</v>
      </c>
      <c r="F52" s="33">
        <f t="shared" ref="F52:K52" si="17">SUM(F53:F59)</f>
        <v>70205153</v>
      </c>
      <c r="G52" s="33">
        <f t="shared" si="17"/>
        <v>27200354</v>
      </c>
      <c r="H52" s="33">
        <f t="shared" si="17"/>
        <v>0</v>
      </c>
      <c r="I52" s="33">
        <f t="shared" si="17"/>
        <v>43004799</v>
      </c>
      <c r="J52" s="33">
        <f t="shared" si="17"/>
        <v>43004799</v>
      </c>
      <c r="K52" s="33">
        <f t="shared" si="17"/>
        <v>0</v>
      </c>
      <c r="L52" s="39">
        <f t="shared" si="2"/>
        <v>38.85764857142857</v>
      </c>
      <c r="M52" s="40">
        <f t="shared" si="3"/>
        <v>38.744099026463203</v>
      </c>
      <c r="O52" s="9" t="str">
        <f t="shared" si="4"/>
        <v/>
      </c>
    </row>
    <row r="53" spans="2:15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8">F53-G53-H53</f>
        <v>0</v>
      </c>
      <c r="J53" s="37">
        <f t="shared" ref="J53:J59" si="19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</row>
    <row r="54" spans="2:15" s="5" customFormat="1" ht="20.100000000000001" customHeight="1" x14ac:dyDescent="0.15">
      <c r="B54" s="61"/>
      <c r="C54" s="35" t="s">
        <v>65</v>
      </c>
      <c r="D54" s="35"/>
      <c r="E54" s="73"/>
      <c r="F54" s="73"/>
      <c r="G54" s="73"/>
      <c r="H54" s="73"/>
      <c r="I54" s="37">
        <f t="shared" si="18"/>
        <v>0</v>
      </c>
      <c r="J54" s="37">
        <f t="shared" si="19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</row>
    <row r="55" spans="2:15" s="5" customFormat="1" ht="20.100000000000001" customHeight="1" x14ac:dyDescent="0.15">
      <c r="B55" s="61"/>
      <c r="C55" s="35" t="s">
        <v>66</v>
      </c>
      <c r="D55" s="35"/>
      <c r="E55" s="36"/>
      <c r="F55" s="73"/>
      <c r="G55" s="73"/>
      <c r="H55" s="73"/>
      <c r="I55" s="37">
        <f>F55-G55-H55</f>
        <v>0</v>
      </c>
      <c r="J55" s="37">
        <f t="shared" si="19"/>
        <v>0</v>
      </c>
      <c r="K55" s="37"/>
      <c r="L55" s="41">
        <f>IFERROR(G55/E55,0)*100</f>
        <v>0</v>
      </c>
      <c r="M55" s="42">
        <f>IFERROR(G55/F55,0)*100</f>
        <v>0</v>
      </c>
      <c r="O55" s="9" t="str">
        <f>IF(F55=G55+H55+I55,"","err")</f>
        <v/>
      </c>
    </row>
    <row r="56" spans="2:15" s="5" customFormat="1" ht="20.100000000000001" customHeight="1" x14ac:dyDescent="0.15">
      <c r="B56" s="61"/>
      <c r="C56" s="35" t="s">
        <v>67</v>
      </c>
      <c r="D56" s="35"/>
      <c r="E56" s="47"/>
      <c r="F56" s="73"/>
      <c r="G56" s="73"/>
      <c r="H56" s="36"/>
      <c r="I56" s="37">
        <f t="shared" si="18"/>
        <v>0</v>
      </c>
      <c r="J56" s="37">
        <f t="shared" si="19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</row>
    <row r="57" spans="2:15" s="5" customFormat="1" ht="20.100000000000001" customHeight="1" x14ac:dyDescent="0.15">
      <c r="B57" s="61"/>
      <c r="C57" s="35" t="s">
        <v>68</v>
      </c>
      <c r="D57" s="35"/>
      <c r="E57" s="73"/>
      <c r="F57" s="73"/>
      <c r="G57" s="73"/>
      <c r="H57" s="73"/>
      <c r="I57" s="37">
        <f>F57-G57-H57</f>
        <v>0</v>
      </c>
      <c r="J57" s="37">
        <f t="shared" si="19"/>
        <v>0</v>
      </c>
      <c r="K57" s="37"/>
      <c r="L57" s="41">
        <f>IFERROR(G57/E57,0)*100</f>
        <v>0</v>
      </c>
      <c r="M57" s="42">
        <f>IFERROR(G57/F57,0)*100</f>
        <v>0</v>
      </c>
      <c r="O57" s="9" t="str">
        <f>IF(F57=G57+H57+I57,"","err")</f>
        <v/>
      </c>
    </row>
    <row r="58" spans="2:15" s="5" customFormat="1" ht="20.100000000000001" customHeight="1" x14ac:dyDescent="0.15">
      <c r="B58" s="61"/>
      <c r="C58" s="35" t="s">
        <v>69</v>
      </c>
      <c r="D58" s="35"/>
      <c r="E58" s="73"/>
      <c r="F58" s="74"/>
      <c r="G58" s="74"/>
      <c r="H58" s="36"/>
      <c r="I58" s="37">
        <f t="shared" si="18"/>
        <v>0</v>
      </c>
      <c r="J58" s="37">
        <f t="shared" si="19"/>
        <v>0</v>
      </c>
      <c r="K58" s="37"/>
      <c r="L58" s="41">
        <f>IFERROR(G58/E58,0)*100</f>
        <v>0</v>
      </c>
      <c r="M58" s="42">
        <f>IFERROR(G58/F58,0)*100</f>
        <v>0</v>
      </c>
      <c r="O58" s="9" t="str">
        <f t="shared" si="4"/>
        <v/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70000000</v>
      </c>
      <c r="F59" s="74">
        <v>70205153</v>
      </c>
      <c r="G59" s="74">
        <v>27200354</v>
      </c>
      <c r="H59" s="74"/>
      <c r="I59" s="37">
        <f t="shared" si="18"/>
        <v>43004799</v>
      </c>
      <c r="J59" s="37">
        <f t="shared" si="19"/>
        <v>43004799</v>
      </c>
      <c r="K59" s="37"/>
      <c r="L59" s="41">
        <f t="shared" si="2"/>
        <v>38.85764857142857</v>
      </c>
      <c r="M59" s="42">
        <f t="shared" si="3"/>
        <v>38.744099026463203</v>
      </c>
      <c r="O59" s="9" t="str">
        <f t="shared" si="4"/>
        <v/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f t="shared" ref="E60:K60" si="20">E61</f>
        <v>730000000</v>
      </c>
      <c r="F60" s="50">
        <f t="shared" si="20"/>
        <v>5687943193</v>
      </c>
      <c r="G60" s="50">
        <f t="shared" si="20"/>
        <v>429130660</v>
      </c>
      <c r="H60" s="50">
        <f t="shared" si="20"/>
        <v>118558625</v>
      </c>
      <c r="I60" s="50">
        <f t="shared" si="20"/>
        <v>5140253908</v>
      </c>
      <c r="J60" s="50">
        <f t="shared" si="20"/>
        <v>5140253908</v>
      </c>
      <c r="K60" s="50">
        <f t="shared" si="20"/>
        <v>0</v>
      </c>
      <c r="L60" s="39">
        <f t="shared" si="2"/>
        <v>58.785021917808223</v>
      </c>
      <c r="M60" s="40">
        <f t="shared" si="3"/>
        <v>7.5445665584023356</v>
      </c>
      <c r="O60" s="9" t="str">
        <f t="shared" si="4"/>
        <v/>
      </c>
    </row>
    <row r="61" spans="2:15" s="5" customFormat="1" ht="20.100000000000001" customHeight="1" x14ac:dyDescent="0.15">
      <c r="B61" s="46"/>
      <c r="C61" s="35" t="s">
        <v>72</v>
      </c>
      <c r="D61" s="35"/>
      <c r="E61" s="73">
        <v>730000000</v>
      </c>
      <c r="F61" s="73">
        <v>5687943193</v>
      </c>
      <c r="G61" s="73">
        <v>429130660</v>
      </c>
      <c r="H61" s="73">
        <v>118558625</v>
      </c>
      <c r="I61" s="37">
        <f>F61-G61-H61</f>
        <v>5140253908</v>
      </c>
      <c r="J61" s="37">
        <f>I61-K61</f>
        <v>5140253908</v>
      </c>
      <c r="K61" s="37"/>
      <c r="L61" s="41">
        <f>IFERROR(G61/E61,0)*100</f>
        <v>58.785021917808223</v>
      </c>
      <c r="M61" s="42">
        <f>IFERROR(G61/F61,0)*100</f>
        <v>7.5445665584023356</v>
      </c>
      <c r="O61" s="9" t="str">
        <f>IF(F61=G61+H61+I61,"","err")</f>
        <v/>
      </c>
    </row>
    <row r="62" spans="2:15" s="10" customFormat="1" ht="20.100000000000001" customHeight="1" x14ac:dyDescent="0.15">
      <c r="B62" s="107" t="s">
        <v>73</v>
      </c>
      <c r="C62" s="108"/>
      <c r="D62" s="108"/>
      <c r="E62" s="43">
        <f>E63+E65+E67+E69+E72+E74+E76</f>
        <v>2108000000</v>
      </c>
      <c r="F62" s="43">
        <f t="shared" ref="F62:K62" si="21">F63+F65+F67+F69+F72+F74+F76</f>
        <v>1812091870</v>
      </c>
      <c r="G62" s="43">
        <f t="shared" si="21"/>
        <v>1335778280</v>
      </c>
      <c r="H62" s="43">
        <f t="shared" si="21"/>
        <v>0</v>
      </c>
      <c r="I62" s="43">
        <f t="shared" si="21"/>
        <v>476313590</v>
      </c>
      <c r="J62" s="43">
        <f t="shared" si="21"/>
        <v>281033590</v>
      </c>
      <c r="K62" s="43">
        <f t="shared" si="21"/>
        <v>195280000</v>
      </c>
      <c r="L62" s="44">
        <f t="shared" si="2"/>
        <v>63.367091081593927</v>
      </c>
      <c r="M62" s="45">
        <f t="shared" si="3"/>
        <v>73.714710722696424</v>
      </c>
      <c r="O62" s="9" t="str">
        <f t="shared" si="4"/>
        <v/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f t="shared" ref="F63:K63" si="22">F64</f>
        <v>0</v>
      </c>
      <c r="G63" s="50">
        <f t="shared" si="22"/>
        <v>0</v>
      </c>
      <c r="H63" s="50">
        <f t="shared" si="22"/>
        <v>0</v>
      </c>
      <c r="I63" s="50">
        <f t="shared" si="22"/>
        <v>0</v>
      </c>
      <c r="J63" s="50">
        <f t="shared" si="22"/>
        <v>0</v>
      </c>
      <c r="K63" s="50">
        <f t="shared" si="22"/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</row>
    <row r="64" spans="2:15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9" t="str">
        <f t="shared" si="4"/>
        <v/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3">F66</f>
        <v>0</v>
      </c>
      <c r="G65" s="51">
        <f t="shared" si="23"/>
        <v>0</v>
      </c>
      <c r="H65" s="51">
        <f t="shared" si="23"/>
        <v>0</v>
      </c>
      <c r="I65" s="51">
        <f t="shared" si="23"/>
        <v>0</v>
      </c>
      <c r="J65" s="51">
        <f t="shared" si="23"/>
        <v>0</v>
      </c>
      <c r="K65" s="51">
        <f t="shared" si="23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</row>
    <row r="66" spans="2:15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9" t="str">
        <f t="shared" si="4"/>
        <v/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f t="shared" ref="F67:K67" si="24">F68</f>
        <v>0</v>
      </c>
      <c r="G67" s="51">
        <f t="shared" si="24"/>
        <v>0</v>
      </c>
      <c r="H67" s="51">
        <f t="shared" si="24"/>
        <v>0</v>
      </c>
      <c r="I67" s="51">
        <f t="shared" si="24"/>
        <v>0</v>
      </c>
      <c r="J67" s="51">
        <f t="shared" si="24"/>
        <v>0</v>
      </c>
      <c r="K67" s="51">
        <f t="shared" si="24"/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</row>
    <row r="68" spans="2:15" s="5" customFormat="1" ht="20.100000000000001" customHeight="1" x14ac:dyDescent="0.15">
      <c r="B68" s="46"/>
      <c r="C68" s="35" t="s">
        <v>79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9" t="str">
        <f t="shared" si="4"/>
        <v/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f>SUM(E70:E71)</f>
        <v>2108000000</v>
      </c>
      <c r="F69" s="52">
        <f t="shared" ref="F69:K69" si="25">SUM(F70:F71)</f>
        <v>1812091870</v>
      </c>
      <c r="G69" s="52">
        <f t="shared" si="25"/>
        <v>1335778280</v>
      </c>
      <c r="H69" s="52">
        <f t="shared" si="25"/>
        <v>0</v>
      </c>
      <c r="I69" s="52">
        <f t="shared" si="25"/>
        <v>476313590</v>
      </c>
      <c r="J69" s="52">
        <f t="shared" si="25"/>
        <v>281033590</v>
      </c>
      <c r="K69" s="52">
        <f t="shared" si="25"/>
        <v>195280000</v>
      </c>
      <c r="L69" s="53">
        <f t="shared" si="2"/>
        <v>63.367091081593927</v>
      </c>
      <c r="M69" s="54">
        <f t="shared" si="3"/>
        <v>73.714710722696424</v>
      </c>
      <c r="O69" s="9" t="str">
        <f t="shared" si="4"/>
        <v/>
      </c>
    </row>
    <row r="70" spans="2:15" s="5" customFormat="1" ht="20.100000000000001" customHeight="1" x14ac:dyDescent="0.15">
      <c r="B70" s="60"/>
      <c r="C70" s="35" t="s">
        <v>81</v>
      </c>
      <c r="D70" s="35"/>
      <c r="E70" s="76">
        <v>2100000000</v>
      </c>
      <c r="F70" s="76">
        <v>1804091870</v>
      </c>
      <c r="G70" s="76">
        <v>1327778280</v>
      </c>
      <c r="H70" s="76">
        <v>0</v>
      </c>
      <c r="I70" s="37">
        <f>F70-G70-H70</f>
        <v>476313590</v>
      </c>
      <c r="J70" s="37">
        <f>I70-K70</f>
        <v>281033590</v>
      </c>
      <c r="K70" s="77">
        <v>195280000</v>
      </c>
      <c r="L70" s="56">
        <f t="shared" si="2"/>
        <v>63.227537142857138</v>
      </c>
      <c r="M70" s="57">
        <f t="shared" si="3"/>
        <v>73.598152182793214</v>
      </c>
      <c r="O70" s="9" t="str">
        <f t="shared" si="4"/>
        <v/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8000000</v>
      </c>
      <c r="F71" s="55">
        <v>8000000</v>
      </c>
      <c r="G71" s="55">
        <v>8000000</v>
      </c>
      <c r="H71" s="55"/>
      <c r="I71" s="37">
        <f>F71-G71-H71</f>
        <v>0</v>
      </c>
      <c r="J71" s="37">
        <f>I71-K71</f>
        <v>0</v>
      </c>
      <c r="K71" s="37"/>
      <c r="L71" s="56">
        <f t="shared" si="2"/>
        <v>100</v>
      </c>
      <c r="M71" s="57">
        <f t="shared" si="3"/>
        <v>100</v>
      </c>
      <c r="O71" s="9" t="str">
        <f t="shared" si="4"/>
        <v/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6">F73</f>
        <v>0</v>
      </c>
      <c r="G72" s="51">
        <f t="shared" si="26"/>
        <v>0</v>
      </c>
      <c r="H72" s="51">
        <f t="shared" si="26"/>
        <v>0</v>
      </c>
      <c r="I72" s="51">
        <f t="shared" si="26"/>
        <v>0</v>
      </c>
      <c r="J72" s="51">
        <f t="shared" si="26"/>
        <v>0</v>
      </c>
      <c r="K72" s="51">
        <f t="shared" si="26"/>
        <v>0</v>
      </c>
      <c r="L72" s="53">
        <f t="shared" si="2"/>
        <v>0</v>
      </c>
      <c r="M72" s="54">
        <f t="shared" si="3"/>
        <v>0</v>
      </c>
      <c r="O72" s="9" t="str">
        <f t="shared" ref="O72:O77" si="27">IF(F72=G72+H72+I72,"","err")</f>
        <v/>
      </c>
    </row>
    <row r="73" spans="2:15" s="5" customFormat="1" ht="20.100000000000001" customHeight="1" x14ac:dyDescent="0.15">
      <c r="B73" s="46"/>
      <c r="C73" s="35" t="s">
        <v>84</v>
      </c>
      <c r="D73" s="35"/>
      <c r="E73" s="47"/>
      <c r="F73" s="47"/>
      <c r="G73" s="47"/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7"/>
        <v/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f t="shared" ref="F74:K76" si="28">F75</f>
        <v>0</v>
      </c>
      <c r="G74" s="51">
        <f t="shared" si="28"/>
        <v>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si="28"/>
        <v>0</v>
      </c>
      <c r="L74" s="53">
        <f>IFERROR(G74/E74,0)*100</f>
        <v>0</v>
      </c>
      <c r="M74" s="54">
        <f>IFERROR(G74/F74,0)*100</f>
        <v>0</v>
      </c>
      <c r="O74" s="9" t="str">
        <f t="shared" si="27"/>
        <v/>
      </c>
    </row>
    <row r="75" spans="2:15" s="5" customFormat="1" ht="20.100000000000001" customHeight="1" x14ac:dyDescent="0.15">
      <c r="B75" s="60"/>
      <c r="C75" s="63" t="s">
        <v>85</v>
      </c>
      <c r="D75" s="63"/>
      <c r="E75" s="64"/>
      <c r="F75" s="64"/>
      <c r="G75" s="64"/>
      <c r="H75" s="64"/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0</v>
      </c>
      <c r="O75" s="9" t="str">
        <f t="shared" si="27"/>
        <v/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28"/>
        <v>0</v>
      </c>
      <c r="G76" s="51">
        <f t="shared" si="28"/>
        <v>0</v>
      </c>
      <c r="H76" s="51">
        <f t="shared" si="28"/>
        <v>0</v>
      </c>
      <c r="I76" s="51">
        <f t="shared" si="28"/>
        <v>0</v>
      </c>
      <c r="J76" s="51">
        <f t="shared" si="28"/>
        <v>0</v>
      </c>
      <c r="K76" s="51">
        <f t="shared" si="28"/>
        <v>0</v>
      </c>
      <c r="L76" s="53">
        <f t="shared" si="2"/>
        <v>0</v>
      </c>
      <c r="M76" s="54">
        <f t="shared" si="3"/>
        <v>0</v>
      </c>
      <c r="O76" s="9" t="str">
        <f t="shared" si="27"/>
        <v/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/>
      <c r="F77" s="68"/>
      <c r="G77" s="68"/>
      <c r="H77" s="68"/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9" t="str">
        <f t="shared" si="27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2023-09-04T00:34:53Z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