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공원" sheetId="1" r:id="rId1"/>
  </sheets>
  <definedNames>
    <definedName name="_xlnm._FilterDatabase" localSheetId="0" hidden="1">공원!$A$20:$L$72</definedName>
    <definedName name="_xlnm.Print_Area" localSheetId="0">공원!$A$1:$F$74</definedName>
    <definedName name="_xlnm.Print_Area">#REF!</definedName>
  </definedNames>
  <calcPr calcId="152511"/>
</workbook>
</file>

<file path=xl/calcChain.xml><?xml version="1.0" encoding="utf-8"?>
<calcChain xmlns="http://schemas.openxmlformats.org/spreadsheetml/2006/main">
  <c r="I74" i="1" l="1"/>
  <c r="H74" i="1"/>
  <c r="E73" i="1"/>
  <c r="C73" i="1"/>
  <c r="G72" i="1"/>
  <c r="H72" i="1" s="1"/>
  <c r="I71" i="1"/>
  <c r="H71" i="1"/>
  <c r="I70" i="1"/>
  <c r="H70" i="1"/>
  <c r="G70" i="1"/>
  <c r="G69" i="1"/>
  <c r="I69" i="1" s="1"/>
  <c r="I68" i="1"/>
  <c r="G68" i="1"/>
  <c r="H68" i="1" s="1"/>
  <c r="I67" i="1"/>
  <c r="H67" i="1"/>
  <c r="G67" i="1"/>
  <c r="I66" i="1"/>
  <c r="H66" i="1"/>
  <c r="G66" i="1"/>
  <c r="G65" i="1"/>
  <c r="I65" i="1" s="1"/>
  <c r="G64" i="1"/>
  <c r="I64" i="1" s="1"/>
  <c r="I63" i="1"/>
  <c r="H63" i="1"/>
  <c r="G63" i="1"/>
  <c r="I62" i="1"/>
  <c r="H62" i="1"/>
  <c r="G62" i="1"/>
  <c r="I61" i="1"/>
  <c r="H61" i="1"/>
  <c r="G60" i="1"/>
  <c r="H60" i="1" s="1"/>
  <c r="G59" i="1"/>
  <c r="H59" i="1" s="1"/>
  <c r="I58" i="1"/>
  <c r="G58" i="1"/>
  <c r="H58" i="1" s="1"/>
  <c r="I57" i="1"/>
  <c r="G57" i="1"/>
  <c r="H57" i="1" s="1"/>
  <c r="G56" i="1"/>
  <c r="H56" i="1" s="1"/>
  <c r="G55" i="1"/>
  <c r="H55" i="1" s="1"/>
  <c r="I54" i="1"/>
  <c r="G54" i="1"/>
  <c r="H54" i="1" s="1"/>
  <c r="I53" i="1"/>
  <c r="G53" i="1"/>
  <c r="H53" i="1" s="1"/>
  <c r="G52" i="1"/>
  <c r="H52" i="1" s="1"/>
  <c r="G51" i="1"/>
  <c r="H51" i="1" s="1"/>
  <c r="I50" i="1"/>
  <c r="G50" i="1"/>
  <c r="H50" i="1" s="1"/>
  <c r="I49" i="1"/>
  <c r="G49" i="1"/>
  <c r="H49" i="1" s="1"/>
  <c r="G48" i="1"/>
  <c r="H48" i="1" s="1"/>
  <c r="I47" i="1"/>
  <c r="H47" i="1"/>
  <c r="I46" i="1"/>
  <c r="H46" i="1"/>
  <c r="I45" i="1"/>
  <c r="H45" i="1"/>
  <c r="I44" i="1"/>
  <c r="H44" i="1"/>
  <c r="G43" i="1"/>
  <c r="I43" i="1" s="1"/>
  <c r="I41" i="1"/>
  <c r="H41" i="1"/>
  <c r="I37" i="1"/>
  <c r="H37" i="1"/>
  <c r="I34" i="1"/>
  <c r="H34" i="1"/>
  <c r="I33" i="1"/>
  <c r="H33" i="1"/>
  <c r="G33" i="1"/>
  <c r="G32" i="1"/>
  <c r="I32" i="1" s="1"/>
  <c r="G31" i="1"/>
  <c r="I31" i="1" s="1"/>
  <c r="I30" i="1"/>
  <c r="H30" i="1"/>
  <c r="G30" i="1"/>
  <c r="I29" i="1"/>
  <c r="H29" i="1"/>
  <c r="G29" i="1"/>
  <c r="G28" i="1"/>
  <c r="I28" i="1" s="1"/>
  <c r="I25" i="1"/>
  <c r="H25" i="1"/>
  <c r="I24" i="1"/>
  <c r="H24" i="1"/>
  <c r="I23" i="1"/>
  <c r="H23" i="1"/>
  <c r="I22" i="1"/>
  <c r="H22" i="1"/>
  <c r="G21" i="1"/>
  <c r="I21" i="1" s="1"/>
  <c r="E20" i="1"/>
  <c r="C20" i="1"/>
  <c r="I19" i="1"/>
  <c r="H19" i="1"/>
  <c r="G19" i="1"/>
  <c r="G18" i="1" s="1"/>
  <c r="I18" i="1" s="1"/>
  <c r="E18" i="1"/>
  <c r="C18" i="1"/>
  <c r="I17" i="1"/>
  <c r="H17" i="1"/>
  <c r="G16" i="1"/>
  <c r="E16" i="1"/>
  <c r="I16" i="1" s="1"/>
  <c r="C16" i="1"/>
  <c r="I15" i="1"/>
  <c r="H15" i="1"/>
  <c r="I14" i="1"/>
  <c r="I13" i="1"/>
  <c r="G13" i="1"/>
  <c r="E13" i="1"/>
  <c r="C13" i="1"/>
  <c r="I12" i="1"/>
  <c r="H12" i="1"/>
  <c r="I11" i="1"/>
  <c r="H11" i="1"/>
  <c r="J10" i="1"/>
  <c r="I10" i="1"/>
  <c r="G10" i="1"/>
  <c r="H10" i="1" s="1"/>
  <c r="I9" i="1"/>
  <c r="H9" i="1"/>
  <c r="G8" i="1"/>
  <c r="I8" i="1" s="1"/>
  <c r="I7" i="1"/>
  <c r="H7" i="1"/>
  <c r="I6" i="1"/>
  <c r="H6" i="1"/>
  <c r="I5" i="1"/>
  <c r="H5" i="1"/>
  <c r="E4" i="1"/>
  <c r="C4" i="1"/>
  <c r="C3" i="1"/>
  <c r="H28" i="1" l="1"/>
  <c r="H32" i="1"/>
  <c r="H43" i="1"/>
  <c r="I48" i="1"/>
  <c r="I52" i="1"/>
  <c r="I56" i="1"/>
  <c r="I60" i="1"/>
  <c r="G4" i="1"/>
  <c r="I4" i="1" s="1"/>
  <c r="H31" i="1"/>
  <c r="I51" i="1"/>
  <c r="I59" i="1"/>
  <c r="H8" i="1"/>
  <c r="G20" i="1"/>
  <c r="I20" i="1" s="1"/>
  <c r="H64" i="1"/>
  <c r="I72" i="1"/>
  <c r="E3" i="1"/>
  <c r="I55" i="1"/>
  <c r="H21" i="1"/>
  <c r="H65" i="1"/>
  <c r="H69" i="1"/>
  <c r="I3" i="1" l="1"/>
</calcChain>
</file>

<file path=xl/comments1.xml><?xml version="1.0" encoding="utf-8"?>
<comments xmlns="http://schemas.openxmlformats.org/spreadsheetml/2006/main">
  <authors>
    <author>NAMGU</author>
    <author>user</author>
  </authors>
  <commentList>
    <comment ref="C6" authorId="0" shapeId="0">
      <text>
        <r>
          <rPr>
            <b/>
            <sz val="9"/>
            <color rgb="FF000000"/>
            <rFont val="굴림"/>
            <family val="3"/>
            <charset val="129"/>
          </rPr>
          <t xml:space="preserve">학익근린공원으로명칭변경
인고제2009-65호
(2009.3.2)
</t>
        </r>
      </text>
    </comment>
    <comment ref="E8" authorId="0" shapeId="0">
      <text>
        <r>
          <rPr>
            <b/>
            <sz val="9"/>
            <color rgb="FF000000"/>
            <rFont val="돋움"/>
            <family val="3"/>
            <charset val="129"/>
          </rPr>
          <t>미조성면적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제외
</t>
        </r>
      </text>
    </comment>
    <comment ref="G19" authorId="1" shapeId="0">
      <text>
        <r>
          <rPr>
            <b/>
            <sz val="9"/>
            <color rgb="FF000000"/>
            <rFont val="Tahoma"/>
          </rPr>
          <t>user:</t>
        </r>
        <r>
          <rPr>
            <sz val="9"/>
            <color rgb="FF000000"/>
            <rFont val="Tahoma"/>
          </rPr>
          <t xml:space="preserve">
40%</t>
        </r>
        <r>
          <rPr>
            <sz val="9"/>
            <color rgb="FF000000"/>
            <rFont val="돋움"/>
            <family val="3"/>
            <charset val="129"/>
          </rPr>
          <t>로</t>
        </r>
        <r>
          <rPr>
            <sz val="9"/>
            <color rgb="FF000000"/>
            <rFont val="Tahoma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 xml:space="preserve">잡음
</t>
        </r>
      </text>
    </comment>
    <comment ref="G21" authorId="1" shapeId="0">
      <text>
        <r>
          <rPr>
            <b/>
            <sz val="9"/>
            <color rgb="FF000000"/>
            <rFont val="Tahoma"/>
          </rPr>
          <t xml:space="preserve">user:
</t>
        </r>
        <r>
          <rPr>
            <b/>
            <sz val="9"/>
            <color rgb="FF000000"/>
            <rFont val="돋움"/>
            <family val="3"/>
            <charset val="129"/>
          </rPr>
          <t>문서등록대장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시설면적입력된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공원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외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나머지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공원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추정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시설면적</t>
        </r>
        <r>
          <rPr>
            <b/>
            <sz val="9"/>
            <color rgb="FF000000"/>
            <rFont val="Tahoma"/>
          </rPr>
          <t xml:space="preserve"> 55%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잡음
</t>
        </r>
      </text>
    </comment>
    <comment ref="E62" authorId="0" shapeId="0">
      <text>
        <r>
          <rPr>
            <b/>
            <sz val="9"/>
            <color rgb="FF000000"/>
            <rFont val="돋움"/>
            <family val="3"/>
            <charset val="129"/>
          </rPr>
          <t>미조성면적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제외
</t>
        </r>
      </text>
    </comment>
  </commentList>
</comments>
</file>

<file path=xl/sharedStrings.xml><?xml version="1.0" encoding="utf-8"?>
<sst xmlns="http://schemas.openxmlformats.org/spreadsheetml/2006/main" count="233" uniqueCount="184">
  <si>
    <t>학익동721-6</t>
  </si>
  <si>
    <t>주안4동</t>
  </si>
  <si>
    <t>주요시설</t>
  </si>
  <si>
    <t>학익2동662</t>
  </si>
  <si>
    <t>관교동495</t>
  </si>
  <si>
    <t>면적(㎡)</t>
  </si>
  <si>
    <t>도화동 988</t>
  </si>
  <si>
    <t>주안6동</t>
  </si>
  <si>
    <t>주안1동</t>
  </si>
  <si>
    <t>관교동471</t>
  </si>
  <si>
    <t>시설면적</t>
  </si>
  <si>
    <t>용현1,4동</t>
  </si>
  <si>
    <t>주안5동</t>
  </si>
  <si>
    <t>용현2동</t>
  </si>
  <si>
    <t>시설면적(%)</t>
  </si>
  <si>
    <t>주안3동</t>
  </si>
  <si>
    <t>도화2,3동</t>
  </si>
  <si>
    <t>학익2동 51</t>
  </si>
  <si>
    <t>파고라 등</t>
  </si>
  <si>
    <t>제2용정</t>
  </si>
  <si>
    <t>용현5동</t>
  </si>
  <si>
    <t>문학동360</t>
  </si>
  <si>
    <t>아이그린</t>
  </si>
  <si>
    <t>녹지면적</t>
  </si>
  <si>
    <t>미추홀(학익)</t>
  </si>
  <si>
    <t>주안2동</t>
  </si>
  <si>
    <t>주안8동</t>
  </si>
  <si>
    <t>주안동 281</t>
  </si>
  <si>
    <t>학익1동</t>
  </si>
  <si>
    <t>학익2동</t>
  </si>
  <si>
    <t>학익동712</t>
  </si>
  <si>
    <t>학익동738</t>
  </si>
  <si>
    <t>어린이놀이터, 파고라, 운동시설 등</t>
  </si>
  <si>
    <t>주안동 1552-42번지 일원</t>
  </si>
  <si>
    <t>파고라, 운동시설, 화장실 등</t>
  </si>
  <si>
    <t>어린이놀이터, 파고라, 휴양시설 등</t>
  </si>
  <si>
    <t>파고라, 농구장 코트, 축구장 등</t>
  </si>
  <si>
    <t>주안동 1454-30번지 일원</t>
  </si>
  <si>
    <t>어린이놀이시설, 파고라, 운동시설</t>
  </si>
  <si>
    <t>연번</t>
  </si>
  <si>
    <t>인공폭포, 배드민턴장, 어린이물놀이장, 운동시설, 화장실 등</t>
  </si>
  <si>
    <t>인공폭포, 현충탑, 자연학습원, 전망대, 배드민턴장, 화장실 등</t>
  </si>
  <si>
    <t>미추</t>
  </si>
  <si>
    <t>묵동</t>
  </si>
  <si>
    <t>주인</t>
  </si>
  <si>
    <t>한나루</t>
  </si>
  <si>
    <t>화동</t>
  </si>
  <si>
    <t>문학</t>
  </si>
  <si>
    <t>모리포</t>
  </si>
  <si>
    <t>문학동</t>
  </si>
  <si>
    <t>나리</t>
  </si>
  <si>
    <t>물방울</t>
  </si>
  <si>
    <t>석암</t>
  </si>
  <si>
    <t>관교동</t>
  </si>
  <si>
    <t>한마음</t>
  </si>
  <si>
    <t>돌샘</t>
  </si>
  <si>
    <t>베말</t>
  </si>
  <si>
    <t>비랑이</t>
  </si>
  <si>
    <t>삼호</t>
  </si>
  <si>
    <t>행정동</t>
  </si>
  <si>
    <t>하늘새</t>
  </si>
  <si>
    <t>용남</t>
  </si>
  <si>
    <t>양토</t>
  </si>
  <si>
    <t>용마루</t>
  </si>
  <si>
    <t>두리</t>
  </si>
  <si>
    <t>산성</t>
  </si>
  <si>
    <t>푸르름</t>
  </si>
  <si>
    <t>학익</t>
  </si>
  <si>
    <t>궁현</t>
  </si>
  <si>
    <t>공원명</t>
  </si>
  <si>
    <t>도담</t>
  </si>
  <si>
    <t>새싹</t>
  </si>
  <si>
    <t>꽃구름</t>
  </si>
  <si>
    <t>보람</t>
  </si>
  <si>
    <t>다솜</t>
  </si>
  <si>
    <t>햇님</t>
  </si>
  <si>
    <t>위치</t>
  </si>
  <si>
    <t>사미</t>
  </si>
  <si>
    <t>용정</t>
  </si>
  <si>
    <t>주안</t>
  </si>
  <si>
    <t>낙섬</t>
  </si>
  <si>
    <t>신비</t>
  </si>
  <si>
    <t>석바위</t>
  </si>
  <si>
    <t>쑥골</t>
  </si>
  <si>
    <t>승기</t>
  </si>
  <si>
    <t>제운</t>
  </si>
  <si>
    <t>다솔</t>
  </si>
  <si>
    <t>관선</t>
  </si>
  <si>
    <t>관청</t>
  </si>
  <si>
    <t>서화</t>
  </si>
  <si>
    <t>학골</t>
  </si>
  <si>
    <t>노적</t>
  </si>
  <si>
    <t>염전</t>
  </si>
  <si>
    <t>승학</t>
  </si>
  <si>
    <t>스승</t>
  </si>
  <si>
    <t>송림</t>
  </si>
  <si>
    <t>염창</t>
  </si>
  <si>
    <t>재넘이</t>
  </si>
  <si>
    <t>소성</t>
  </si>
  <si>
    <t>매소홀</t>
  </si>
  <si>
    <t>선비</t>
  </si>
  <si>
    <t>지석</t>
  </si>
  <si>
    <t>미니</t>
  </si>
  <si>
    <t>도천</t>
  </si>
  <si>
    <t>관교</t>
  </si>
  <si>
    <t>수봉</t>
  </si>
  <si>
    <t>학산</t>
  </si>
  <si>
    <t>용현동 523-21번지 일원</t>
  </si>
  <si>
    <t>용현동 685번지 일원</t>
  </si>
  <si>
    <t>주안동 540-56번지 일원</t>
  </si>
  <si>
    <t>어린이놀이터, 휴양시설 등</t>
  </si>
  <si>
    <t>벽천, 어린이놀이시설 등</t>
  </si>
  <si>
    <t>조합놀이대, 그네, 시소 등</t>
  </si>
  <si>
    <t>문학동 273번지 일원</t>
  </si>
  <si>
    <t>숭의,도화,용현,주안동 일원</t>
  </si>
  <si>
    <t>용현동 615-1번지 일원</t>
  </si>
  <si>
    <t>주안동 1562-1번지 일원</t>
  </si>
  <si>
    <t>어린이놀이터, 운동시설 등</t>
  </si>
  <si>
    <t>주안동 1578번지 일원</t>
  </si>
  <si>
    <t>주안3동, 학익2동 일원</t>
  </si>
  <si>
    <t>어린이놀이터, 파고라 등</t>
  </si>
  <si>
    <t>도화동 699-14</t>
  </si>
  <si>
    <t>주안동 1629</t>
  </si>
  <si>
    <t>문학동344-1</t>
  </si>
  <si>
    <t>용현동 666번지</t>
  </si>
  <si>
    <t>주안6동1619</t>
  </si>
  <si>
    <t>도화동 987-3</t>
  </si>
  <si>
    <t>도화동 994-1</t>
  </si>
  <si>
    <t>용현동 619-2</t>
  </si>
  <si>
    <t>주안동1418-93</t>
  </si>
  <si>
    <t>용현동 664-5</t>
  </si>
  <si>
    <t>용현동 622-34</t>
  </si>
  <si>
    <t>용현동 623-141</t>
  </si>
  <si>
    <t>용현동 664-1</t>
  </si>
  <si>
    <t>용현동 621-38</t>
  </si>
  <si>
    <t>숭의2동,숭의4동</t>
  </si>
  <si>
    <t>용현1,4동14</t>
  </si>
  <si>
    <t>문학동 336-6</t>
  </si>
  <si>
    <t>문학동403-15</t>
  </si>
  <si>
    <t>도화동 1003-2</t>
  </si>
  <si>
    <t>학익2동52-7</t>
  </si>
  <si>
    <t>도화동 986-3</t>
  </si>
  <si>
    <t>관교동516-2</t>
  </si>
  <si>
    <t>문학동347-1</t>
  </si>
  <si>
    <t>학익동336-5일원</t>
  </si>
  <si>
    <t>문학동351-1</t>
  </si>
  <si>
    <t>파고라, 운동시설 등</t>
  </si>
  <si>
    <t>문학동391-20</t>
  </si>
  <si>
    <t>도화동 1007-3</t>
  </si>
  <si>
    <t>주안8동1501</t>
  </si>
  <si>
    <t>학익동709-2</t>
  </si>
  <si>
    <t>용현동 627-509</t>
  </si>
  <si>
    <t>주안6동923-3</t>
  </si>
  <si>
    <t>주안동 1579-10</t>
  </si>
  <si>
    <t>학익동686-11</t>
  </si>
  <si>
    <t>주안동 1668</t>
  </si>
  <si>
    <t>학익동677-3</t>
  </si>
  <si>
    <t>주안동 1664</t>
  </si>
  <si>
    <t>용현도시농업공원</t>
  </si>
  <si>
    <t>학익동704-3</t>
  </si>
  <si>
    <t>문학동383-7</t>
  </si>
  <si>
    <t>주안동 1666</t>
  </si>
  <si>
    <t>학익동721-5</t>
  </si>
  <si>
    <t>학익동744-12</t>
  </si>
  <si>
    <t>학익동693-3</t>
  </si>
  <si>
    <t>주안동 26-44</t>
  </si>
  <si>
    <t>학익동732-5</t>
  </si>
  <si>
    <t>주안3동,학익2동</t>
  </si>
  <si>
    <t>바닥분수, 파고라, 어린이놀이터, 배드민턴장, 화장실 등</t>
  </si>
  <si>
    <t>어린이놀이터, 배드민턴장, 파고라, 운동시설, 화장실 등</t>
  </si>
  <si>
    <t>조합놀이대, 그네, 시소, 흔들그물, 어드벤쳐마운틴 등</t>
  </si>
  <si>
    <t>어린이놀이터, 운동시설, 음수대, 조형물(철도) 등</t>
  </si>
  <si>
    <t>파고라, 조합놀이대, 그네, 놀이집, 흔들놀이대 등</t>
  </si>
  <si>
    <t>풋살구장, 어린이놀이터, 운동기구, 파고라 등</t>
  </si>
  <si>
    <t>배드민턴장, 어린이놀이터, 게이트볼장, 화장실 등</t>
  </si>
  <si>
    <t>어린이놀이터, 파고라, 운동시설, 화장실 등</t>
  </si>
  <si>
    <t>어린이놀이터, 파고라, 운동시설, 음수대 등</t>
  </si>
  <si>
    <t>어린이놀이터, 모래놀이터, 운동시설, 휴양시설 등</t>
  </si>
  <si>
    <t>어린이놀이터, 파고라, 운동시설 등, 물놀이시설</t>
  </si>
  <si>
    <t>어린이물놀이장, 조합놀이대, 공중놀이기구 등</t>
  </si>
  <si>
    <t>어린이놀이터, 파고라2개, 휴양시설 등</t>
  </si>
  <si>
    <t>조합놀이대, 그네, 시소, 암벽오르기 등</t>
  </si>
  <si>
    <t>파고라, 조합놀이대, 시소, 흔들놀이대 등</t>
  </si>
  <si>
    <t>공원관리 현황(2025. 6월 기준)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</si>
</sst>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#,##0.0_ "/>
    <numFmt numFmtId="177" formatCode="_-* #,##0.00_-;\-* #,##0.00_-;_-* &quot;-&quot;_-;_-@_-"/>
  </numFmts>
  <fonts count="18" x14ac:knownFonts="1">
    <font>
      <sz val="11"/>
      <color rgb="FF000000"/>
      <name val="돋움"/>
    </font>
    <font>
      <sz val="6"/>
      <color rgb="FF000000"/>
      <name val="돋움"/>
      <family val="3"/>
      <charset val="129"/>
    </font>
    <font>
      <sz val="7"/>
      <color rgb="FFFF0000"/>
      <name val="돋움"/>
      <family val="3"/>
      <charset val="129"/>
    </font>
    <font>
      <sz val="10"/>
      <color rgb="FF000000"/>
      <name val="돋움"/>
      <family val="3"/>
      <charset val="129"/>
    </font>
    <font>
      <sz val="9"/>
      <color rgb="FFFF0000"/>
      <name val="돋움"/>
      <family val="3"/>
      <charset val="129"/>
    </font>
    <font>
      <sz val="8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00B050"/>
      <name val="돋움"/>
      <family val="3"/>
      <charset val="129"/>
    </font>
    <font>
      <b/>
      <sz val="9"/>
      <color rgb="FF0000FF"/>
      <name val="돋움"/>
      <family val="3"/>
      <charset val="129"/>
    </font>
    <font>
      <sz val="9"/>
      <color rgb="FF0000FF"/>
      <name val="돋움"/>
      <family val="3"/>
      <charset val="129"/>
    </font>
    <font>
      <sz val="9"/>
      <color rgb="FF953735"/>
      <name val="돋움"/>
      <family val="3"/>
      <charset val="129"/>
    </font>
    <font>
      <b/>
      <sz val="16"/>
      <color rgb="FF000000"/>
      <name val="돋움"/>
      <family val="3"/>
      <charset val="129"/>
    </font>
    <font>
      <b/>
      <sz val="9"/>
      <color rgb="FF000000"/>
      <name val="굴림"/>
      <family val="3"/>
      <charset val="129"/>
    </font>
    <font>
      <b/>
      <sz val="9"/>
      <color rgb="FF000000"/>
      <name val="Tahoma"/>
    </font>
    <font>
      <sz val="9"/>
      <color rgb="FF000000"/>
      <name val="Tahoma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CD5B5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9" fontId="16" fillId="0" borderId="0">
      <alignment vertical="center"/>
    </xf>
    <xf numFmtId="41" fontId="16" fillId="0" borderId="0">
      <alignment vertical="center"/>
    </xf>
  </cellStyleXfs>
  <cellXfs count="114">
    <xf numFmtId="0" fontId="0" fillId="0" borderId="0" xfId="0" applyNumberFormat="1">
      <alignment vertical="center"/>
    </xf>
    <xf numFmtId="0" fontId="1" fillId="0" borderId="0" xfId="0" applyNumberFormat="1" applyFont="1" applyAlignment="1">
      <alignment vertical="center" shrinkToFit="1"/>
    </xf>
    <xf numFmtId="0" fontId="0" fillId="0" borderId="0" xfId="0" applyNumberFormat="1" applyAlignment="1">
      <alignment vertical="center" shrinkToFit="1"/>
    </xf>
    <xf numFmtId="0" fontId="2" fillId="0" borderId="0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Border="1" applyAlignment="1">
      <alignment horizontal="center" vertical="center" shrinkToFit="1"/>
    </xf>
    <xf numFmtId="0" fontId="2" fillId="0" borderId="0" xfId="0" applyNumberFormat="1" applyFont="1" applyBorder="1" applyAlignment="1">
      <alignment vertical="center" shrinkToFit="1"/>
    </xf>
    <xf numFmtId="0" fontId="3" fillId="0" borderId="0" xfId="0" applyNumberFormat="1" applyFont="1" applyAlignment="1">
      <alignment vertical="center" shrinkToFit="1"/>
    </xf>
    <xf numFmtId="176" fontId="4" fillId="0" borderId="0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vertical="center" shrinkToFit="1"/>
    </xf>
    <xf numFmtId="177" fontId="5" fillId="0" borderId="0" xfId="2" applyNumberFormat="1" applyFont="1" applyFill="1" applyAlignment="1">
      <alignment horizontal="center" vertical="center" shrinkToFit="1"/>
    </xf>
    <xf numFmtId="10" fontId="5" fillId="0" borderId="0" xfId="1" applyNumberFormat="1" applyFont="1" applyFill="1" applyAlignment="1">
      <alignment horizontal="center" vertical="center" shrinkToFit="1"/>
    </xf>
    <xf numFmtId="0" fontId="6" fillId="2" borderId="1" xfId="0" applyNumberFormat="1" applyFont="1" applyFill="1" applyBorder="1" applyAlignment="1">
      <alignment horizontal="center" vertical="center" shrinkToFit="1"/>
    </xf>
    <xf numFmtId="0" fontId="6" fillId="2" borderId="2" xfId="0" applyNumberFormat="1" applyFont="1" applyFill="1" applyBorder="1" applyAlignment="1">
      <alignment horizontal="center" vertical="center" shrinkToFit="1"/>
    </xf>
    <xf numFmtId="0" fontId="6" fillId="2" borderId="3" xfId="0" applyNumberFormat="1" applyFont="1" applyFill="1" applyBorder="1" applyAlignment="1">
      <alignment horizontal="center" vertical="center" shrinkToFit="1"/>
    </xf>
    <xf numFmtId="176" fontId="6" fillId="2" borderId="3" xfId="0" applyNumberFormat="1" applyFont="1" applyFill="1" applyBorder="1" applyAlignment="1">
      <alignment horizontal="center" vertical="center" shrinkToFit="1"/>
    </xf>
    <xf numFmtId="0" fontId="6" fillId="2" borderId="4" xfId="0" applyNumberFormat="1" applyFont="1" applyFill="1" applyBorder="1" applyAlignment="1">
      <alignment horizontal="center" vertical="center" shrinkToFit="1"/>
    </xf>
    <xf numFmtId="177" fontId="7" fillId="0" borderId="0" xfId="2" applyNumberFormat="1" applyFont="1" applyFill="1" applyAlignment="1">
      <alignment horizontal="center" vertical="center" shrinkToFit="1"/>
    </xf>
    <xf numFmtId="10" fontId="7" fillId="0" borderId="0" xfId="1" applyNumberFormat="1" applyFont="1" applyFill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6" fillId="3" borderId="5" xfId="0" applyNumberFormat="1" applyFont="1" applyFill="1" applyBorder="1" applyAlignment="1">
      <alignment horizontal="center" vertical="center" shrinkToFit="1"/>
    </xf>
    <xf numFmtId="0" fontId="6" fillId="3" borderId="6" xfId="0" applyNumberFormat="1" applyFont="1" applyFill="1" applyBorder="1" applyAlignment="1">
      <alignment horizontal="center" vertical="center" shrinkToFit="1"/>
    </xf>
    <xf numFmtId="0" fontId="6" fillId="3" borderId="7" xfId="0" applyNumberFormat="1" applyFont="1" applyFill="1" applyBorder="1" applyAlignment="1">
      <alignment horizontal="center" vertical="center" shrinkToFit="1"/>
    </xf>
    <xf numFmtId="176" fontId="6" fillId="3" borderId="7" xfId="0" applyNumberFormat="1" applyFont="1" applyFill="1" applyBorder="1" applyAlignment="1">
      <alignment horizontal="right" vertical="center" shrinkToFit="1"/>
    </xf>
    <xf numFmtId="0" fontId="6" fillId="3" borderId="8" xfId="0" applyNumberFormat="1" applyFont="1" applyFill="1" applyBorder="1" applyAlignment="1">
      <alignment horizontal="center" vertical="center" shrinkToFit="1"/>
    </xf>
    <xf numFmtId="177" fontId="6" fillId="0" borderId="0" xfId="2" applyNumberFormat="1" applyFont="1" applyFill="1" applyAlignment="1">
      <alignment horizontal="center" vertical="center" shrinkToFit="1"/>
    </xf>
    <xf numFmtId="10" fontId="6" fillId="0" borderId="0" xfId="1" applyNumberFormat="1" applyFont="1" applyFill="1" applyAlignment="1">
      <alignment horizontal="center" vertical="center" shrinkToFit="1"/>
    </xf>
    <xf numFmtId="0" fontId="6" fillId="0" borderId="0" xfId="0" applyNumberFormat="1" applyFont="1" applyFill="1" applyAlignment="1">
      <alignment vertical="center" shrinkToFit="1"/>
    </xf>
    <xf numFmtId="0" fontId="6" fillId="4" borderId="9" xfId="0" applyNumberFormat="1" applyFont="1" applyFill="1" applyBorder="1" applyAlignment="1">
      <alignment horizontal="center" vertical="center" shrinkToFit="1"/>
    </xf>
    <xf numFmtId="0" fontId="6" fillId="4" borderId="10" xfId="0" applyNumberFormat="1" applyFont="1" applyFill="1" applyBorder="1" applyAlignment="1">
      <alignment horizontal="center" vertical="center" shrinkToFit="1"/>
    </xf>
    <xf numFmtId="0" fontId="6" fillId="4" borderId="11" xfId="0" applyNumberFormat="1" applyFont="1" applyFill="1" applyBorder="1" applyAlignment="1">
      <alignment horizontal="center" vertical="center" shrinkToFit="1"/>
    </xf>
    <xf numFmtId="176" fontId="6" fillId="4" borderId="11" xfId="0" applyNumberFormat="1" applyFont="1" applyFill="1" applyBorder="1" applyAlignment="1">
      <alignment horizontal="right" vertical="center" shrinkToFit="1"/>
    </xf>
    <xf numFmtId="0" fontId="6" fillId="4" borderId="12" xfId="0" applyNumberFormat="1" applyFont="1" applyFill="1" applyBorder="1" applyAlignment="1">
      <alignment horizontal="center" vertical="center" shrinkToFit="1"/>
    </xf>
    <xf numFmtId="177" fontId="6" fillId="4" borderId="0" xfId="2" applyNumberFormat="1" applyFont="1" applyFill="1" applyAlignment="1">
      <alignment horizontal="center" vertical="center" shrinkToFit="1"/>
    </xf>
    <xf numFmtId="10" fontId="6" fillId="4" borderId="0" xfId="1" applyNumberFormat="1" applyFont="1" applyFill="1" applyAlignment="1">
      <alignment horizontal="center" vertical="center" shrinkToFit="1"/>
    </xf>
    <xf numFmtId="0" fontId="6" fillId="0" borderId="0" xfId="0" applyNumberFormat="1" applyFont="1" applyAlignment="1">
      <alignment vertical="center" shrinkToFit="1"/>
    </xf>
    <xf numFmtId="0" fontId="7" fillId="5" borderId="9" xfId="0" applyNumberFormat="1" applyFont="1" applyFill="1" applyBorder="1" applyAlignment="1">
      <alignment horizontal="center" vertical="center" shrinkToFit="1"/>
    </xf>
    <xf numFmtId="0" fontId="7" fillId="5" borderId="10" xfId="0" applyNumberFormat="1" applyFont="1" applyFill="1" applyBorder="1" applyAlignment="1">
      <alignment horizontal="center" vertical="center" shrinkToFit="1"/>
    </xf>
    <xf numFmtId="0" fontId="7" fillId="0" borderId="11" xfId="0" applyNumberFormat="1" applyFont="1" applyFill="1" applyBorder="1" applyAlignment="1">
      <alignment horizontal="center" vertical="center" shrinkToFit="1"/>
    </xf>
    <xf numFmtId="176" fontId="7" fillId="0" borderId="11" xfId="0" applyNumberFormat="1" applyFont="1" applyFill="1" applyBorder="1" applyAlignment="1">
      <alignment horizontal="right" vertical="center" shrinkToFit="1"/>
    </xf>
    <xf numFmtId="0" fontId="7" fillId="0" borderId="12" xfId="0" applyNumberFormat="1" applyFont="1" applyFill="1" applyBorder="1" applyAlignment="1">
      <alignment horizontal="center" vertical="center" shrinkToFit="1"/>
    </xf>
    <xf numFmtId="0" fontId="7" fillId="0" borderId="9" xfId="0" applyNumberFormat="1" applyFont="1" applyFill="1" applyBorder="1" applyAlignment="1">
      <alignment horizontal="center" vertical="center" shrinkToFit="1"/>
    </xf>
    <xf numFmtId="0" fontId="7" fillId="0" borderId="10" xfId="0" applyNumberFormat="1" applyFont="1" applyFill="1" applyBorder="1" applyAlignment="1">
      <alignment horizontal="center" vertical="center" wrapText="1" shrinkToFit="1"/>
    </xf>
    <xf numFmtId="0" fontId="7" fillId="0" borderId="10" xfId="0" applyNumberFormat="1" applyFont="1" applyFill="1" applyBorder="1" applyAlignment="1">
      <alignment horizontal="center" vertical="center" shrinkToFit="1"/>
    </xf>
    <xf numFmtId="177" fontId="8" fillId="0" borderId="0" xfId="2" applyNumberFormat="1" applyFont="1" applyFill="1" applyAlignment="1">
      <alignment horizontal="center" vertical="center" shrinkToFit="1"/>
    </xf>
    <xf numFmtId="10" fontId="8" fillId="0" borderId="0" xfId="1" applyNumberFormat="1" applyFont="1" applyFill="1" applyAlignment="1">
      <alignment horizontal="center" vertical="center" shrinkToFit="1"/>
    </xf>
    <xf numFmtId="0" fontId="7" fillId="5" borderId="10" xfId="0" applyNumberFormat="1" applyFont="1" applyFill="1" applyBorder="1" applyAlignment="1">
      <alignment horizontal="center" vertical="center" wrapText="1" shrinkToFit="1"/>
    </xf>
    <xf numFmtId="0" fontId="7" fillId="0" borderId="9" xfId="0" applyNumberFormat="1" applyFont="1" applyBorder="1" applyAlignment="1">
      <alignment horizontal="center" vertical="center" shrinkToFit="1"/>
    </xf>
    <xf numFmtId="0" fontId="7" fillId="0" borderId="10" xfId="0" applyNumberFormat="1" applyFont="1" applyBorder="1" applyAlignment="1">
      <alignment horizontal="center" vertical="center" shrinkToFit="1"/>
    </xf>
    <xf numFmtId="0" fontId="7" fillId="0" borderId="11" xfId="0" applyNumberFormat="1" applyFont="1" applyBorder="1" applyAlignment="1">
      <alignment horizontal="center" vertical="center" shrinkToFit="1"/>
    </xf>
    <xf numFmtId="176" fontId="7" fillId="0" borderId="11" xfId="0" applyNumberFormat="1" applyFont="1" applyBorder="1" applyAlignment="1">
      <alignment horizontal="right" vertical="center" shrinkToFit="1"/>
    </xf>
    <xf numFmtId="176" fontId="7" fillId="0" borderId="0" xfId="0" applyNumberFormat="1" applyFont="1" applyAlignment="1">
      <alignment vertical="center" shrinkToFit="1"/>
    </xf>
    <xf numFmtId="0" fontId="7" fillId="5" borderId="9" xfId="0" applyNumberFormat="1" applyFont="1" applyFill="1" applyBorder="1" applyAlignment="1">
      <alignment horizontal="center" vertical="center" shrinkToFit="1"/>
    </xf>
    <xf numFmtId="0" fontId="7" fillId="5" borderId="10" xfId="0" applyNumberFormat="1" applyFont="1" applyFill="1" applyBorder="1" applyAlignment="1">
      <alignment horizontal="center" vertical="center" shrinkToFit="1"/>
    </xf>
    <xf numFmtId="0" fontId="7" fillId="0" borderId="11" xfId="0" applyNumberFormat="1" applyFont="1" applyBorder="1" applyAlignment="1">
      <alignment horizontal="center" vertical="center" shrinkToFit="1"/>
    </xf>
    <xf numFmtId="176" fontId="7" fillId="0" borderId="11" xfId="0" applyNumberFormat="1" applyFont="1" applyBorder="1" applyAlignment="1">
      <alignment horizontal="right" vertical="center" shrinkToFit="1"/>
    </xf>
    <xf numFmtId="0" fontId="7" fillId="0" borderId="12" xfId="0" applyNumberFormat="1" applyFont="1" applyFill="1" applyBorder="1" applyAlignment="1">
      <alignment horizontal="center" vertical="center" shrinkToFit="1"/>
    </xf>
    <xf numFmtId="0" fontId="6" fillId="4" borderId="9" xfId="0" applyNumberFormat="1" applyFont="1" applyFill="1" applyBorder="1" applyAlignment="1">
      <alignment horizontal="center" vertical="center" shrinkToFit="1"/>
    </xf>
    <xf numFmtId="0" fontId="6" fillId="4" borderId="10" xfId="0" applyNumberFormat="1" applyFont="1" applyFill="1" applyBorder="1" applyAlignment="1">
      <alignment horizontal="center" vertical="center" shrinkToFit="1"/>
    </xf>
    <xf numFmtId="0" fontId="6" fillId="4" borderId="11" xfId="0" applyNumberFormat="1" applyFont="1" applyFill="1" applyBorder="1" applyAlignment="1">
      <alignment horizontal="center" vertical="center" shrinkToFit="1"/>
    </xf>
    <xf numFmtId="176" fontId="6" fillId="4" borderId="11" xfId="0" applyNumberFormat="1" applyFont="1" applyFill="1" applyBorder="1" applyAlignment="1">
      <alignment horizontal="right" vertical="center" shrinkToFit="1"/>
    </xf>
    <xf numFmtId="177" fontId="9" fillId="4" borderId="0" xfId="2" applyNumberFormat="1" applyFont="1" applyFill="1" applyAlignment="1">
      <alignment horizontal="center" vertical="center" shrinkToFit="1"/>
    </xf>
    <xf numFmtId="10" fontId="9" fillId="4" borderId="0" xfId="1" applyNumberFormat="1" applyFont="1" applyFill="1" applyAlignment="1">
      <alignment horizontal="center" vertical="center" shrinkToFit="1"/>
    </xf>
    <xf numFmtId="0" fontId="10" fillId="0" borderId="0" xfId="0" applyNumberFormat="1" applyFont="1" applyFill="1" applyAlignment="1">
      <alignment vertical="center" shrinkToFit="1"/>
    </xf>
    <xf numFmtId="0" fontId="10" fillId="0" borderId="0" xfId="0" applyNumberFormat="1" applyFont="1" applyAlignment="1">
      <alignment vertical="center" shrinkToFit="1"/>
    </xf>
    <xf numFmtId="0" fontId="7" fillId="0" borderId="9" xfId="0" applyNumberFormat="1" applyFont="1" applyFill="1" applyBorder="1" applyAlignment="1">
      <alignment horizontal="center" vertical="center" shrinkToFit="1"/>
    </xf>
    <xf numFmtId="0" fontId="7" fillId="0" borderId="10" xfId="0" applyNumberFormat="1" applyFont="1" applyFill="1" applyBorder="1" applyAlignment="1">
      <alignment horizontal="center" vertical="center" shrinkToFit="1"/>
    </xf>
    <xf numFmtId="0" fontId="7" fillId="0" borderId="11" xfId="0" applyNumberFormat="1" applyFont="1" applyFill="1" applyBorder="1" applyAlignment="1">
      <alignment horizontal="center" vertical="center" shrinkToFit="1"/>
    </xf>
    <xf numFmtId="176" fontId="7" fillId="0" borderId="11" xfId="0" applyNumberFormat="1" applyFont="1" applyFill="1" applyBorder="1" applyAlignment="1">
      <alignment horizontal="right" vertical="center" shrinkToFit="1"/>
    </xf>
    <xf numFmtId="176" fontId="7" fillId="0" borderId="11" xfId="0" applyNumberFormat="1" applyFont="1" applyFill="1" applyBorder="1" applyAlignment="1">
      <alignment horizontal="center" vertical="center" shrinkToFit="1"/>
    </xf>
    <xf numFmtId="177" fontId="10" fillId="0" borderId="0" xfId="2" applyNumberFormat="1" applyFont="1" applyFill="1" applyAlignment="1">
      <alignment horizontal="center" vertical="center" shrinkToFit="1"/>
    </xf>
    <xf numFmtId="10" fontId="10" fillId="0" borderId="0" xfId="1" applyNumberFormat="1" applyFont="1" applyFill="1" applyAlignment="1">
      <alignment horizontal="center" vertical="center" shrinkToFit="1"/>
    </xf>
    <xf numFmtId="176" fontId="7" fillId="0" borderId="12" xfId="0" applyNumberFormat="1" applyFont="1" applyFill="1" applyBorder="1" applyAlignment="1">
      <alignment horizontal="center" vertical="center" shrinkToFit="1"/>
    </xf>
    <xf numFmtId="0" fontId="7" fillId="6" borderId="0" xfId="0" applyNumberFormat="1" applyFont="1" applyFill="1" applyAlignment="1">
      <alignment vertical="center" shrinkToFit="1"/>
    </xf>
    <xf numFmtId="177" fontId="7" fillId="3" borderId="0" xfId="2" applyNumberFormat="1" applyFont="1" applyFill="1" applyAlignment="1">
      <alignment horizontal="center" vertical="center" shrinkToFit="1"/>
    </xf>
    <xf numFmtId="10" fontId="7" fillId="3" borderId="0" xfId="1" applyNumberFormat="1" applyFont="1" applyFill="1" applyAlignment="1">
      <alignment horizontal="center" vertical="center" shrinkToFit="1"/>
    </xf>
    <xf numFmtId="0" fontId="7" fillId="7" borderId="0" xfId="0" applyNumberFormat="1" applyFont="1" applyFill="1" applyAlignment="1">
      <alignment vertical="center" shrinkToFit="1"/>
    </xf>
    <xf numFmtId="0" fontId="7" fillId="0" borderId="13" xfId="0" applyNumberFormat="1" applyFont="1" applyFill="1" applyBorder="1" applyAlignment="1">
      <alignment horizontal="center" vertical="center" shrinkToFit="1"/>
    </xf>
    <xf numFmtId="0" fontId="7" fillId="0" borderId="14" xfId="0" applyNumberFormat="1" applyFont="1" applyFill="1" applyBorder="1" applyAlignment="1">
      <alignment horizontal="center" vertical="center" shrinkToFit="1"/>
    </xf>
    <xf numFmtId="176" fontId="7" fillId="0" borderId="14" xfId="0" applyNumberFormat="1" applyFont="1" applyFill="1" applyBorder="1" applyAlignment="1">
      <alignment horizontal="right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43" fontId="7" fillId="6" borderId="0" xfId="0" applyNumberFormat="1" applyFont="1" applyFill="1" applyAlignment="1">
      <alignment vertical="center" shrinkToFit="1"/>
    </xf>
    <xf numFmtId="43" fontId="7" fillId="0" borderId="0" xfId="0" applyNumberFormat="1" applyFont="1" applyAlignment="1">
      <alignment vertical="center" shrinkToFit="1"/>
    </xf>
    <xf numFmtId="0" fontId="7" fillId="0" borderId="16" xfId="0" applyNumberFormat="1" applyFont="1" applyFill="1" applyBorder="1" applyAlignment="1">
      <alignment horizontal="center" vertical="center" shrinkToFit="1"/>
    </xf>
    <xf numFmtId="0" fontId="7" fillId="0" borderId="17" xfId="0" applyNumberFormat="1" applyFont="1" applyFill="1" applyBorder="1" applyAlignment="1">
      <alignment horizontal="center" vertical="center" shrinkToFit="1"/>
    </xf>
    <xf numFmtId="176" fontId="7" fillId="0" borderId="17" xfId="0" applyNumberFormat="1" applyFont="1" applyFill="1" applyBorder="1" applyAlignment="1">
      <alignment horizontal="right" vertical="center" shrinkToFit="1"/>
    </xf>
    <xf numFmtId="0" fontId="7" fillId="0" borderId="18" xfId="0" applyNumberFormat="1" applyFont="1" applyFill="1" applyBorder="1" applyAlignment="1">
      <alignment horizontal="center" vertical="center" shrinkToFit="1"/>
    </xf>
    <xf numFmtId="176" fontId="7" fillId="7" borderId="0" xfId="0" applyNumberFormat="1" applyFont="1" applyFill="1" applyAlignment="1">
      <alignment vertical="center" shrinkToFit="1"/>
    </xf>
    <xf numFmtId="0" fontId="7" fillId="0" borderId="6" xfId="0" applyNumberFormat="1" applyFont="1" applyFill="1" applyBorder="1" applyAlignment="1">
      <alignment horizontal="center" vertical="center" shrinkToFit="1"/>
    </xf>
    <xf numFmtId="0" fontId="7" fillId="0" borderId="7" xfId="0" applyNumberFormat="1" applyFont="1" applyFill="1" applyBorder="1" applyAlignment="1">
      <alignment horizontal="center" vertical="center" shrinkToFit="1"/>
    </xf>
    <xf numFmtId="176" fontId="7" fillId="0" borderId="7" xfId="0" applyNumberFormat="1" applyFont="1" applyFill="1" applyBorder="1" applyAlignment="1">
      <alignment horizontal="right" vertical="center" shrinkToFit="1"/>
    </xf>
    <xf numFmtId="0" fontId="7" fillId="0" borderId="8" xfId="0" applyNumberFormat="1" applyFont="1" applyFill="1" applyBorder="1" applyAlignment="1">
      <alignment horizontal="center" vertical="center" shrinkToFit="1"/>
    </xf>
    <xf numFmtId="177" fontId="11" fillId="0" borderId="0" xfId="2" applyNumberFormat="1" applyFont="1" applyFill="1" applyAlignment="1">
      <alignment horizontal="center" vertical="center" shrinkToFit="1"/>
    </xf>
    <xf numFmtId="10" fontId="11" fillId="0" borderId="0" xfId="1" applyNumberFormat="1" applyFont="1" applyFill="1" applyAlignment="1">
      <alignment horizontal="center" vertical="center" shrinkToFit="1"/>
    </xf>
    <xf numFmtId="0" fontId="11" fillId="0" borderId="0" xfId="0" applyNumberFormat="1" applyFont="1" applyAlignment="1">
      <alignment vertical="center" shrinkToFit="1"/>
    </xf>
    <xf numFmtId="43" fontId="11" fillId="0" borderId="0" xfId="0" applyNumberFormat="1" applyFont="1" applyAlignment="1">
      <alignment vertical="center" shrinkToFit="1"/>
    </xf>
    <xf numFmtId="0" fontId="11" fillId="7" borderId="0" xfId="0" applyNumberFormat="1" applyFont="1" applyFill="1" applyAlignment="1">
      <alignment vertical="center" shrinkToFit="1"/>
    </xf>
    <xf numFmtId="43" fontId="7" fillId="7" borderId="0" xfId="0" applyNumberFormat="1" applyFont="1" applyFill="1" applyAlignment="1">
      <alignment vertical="center" shrinkToFit="1"/>
    </xf>
    <xf numFmtId="176" fontId="7" fillId="6" borderId="0" xfId="0" applyNumberFormat="1" applyFont="1" applyFill="1" applyAlignment="1">
      <alignment vertical="center" shrinkToFit="1"/>
    </xf>
    <xf numFmtId="0" fontId="7" fillId="0" borderId="0" xfId="0" applyNumberFormat="1" applyFont="1" applyFill="1" applyAlignment="1">
      <alignment vertical="center" shrinkToFit="1"/>
    </xf>
    <xf numFmtId="0" fontId="7" fillId="0" borderId="16" xfId="0" applyNumberFormat="1" applyFont="1" applyFill="1" applyBorder="1" applyAlignment="1">
      <alignment horizontal="center" vertical="center" shrinkToFit="1"/>
    </xf>
    <xf numFmtId="0" fontId="7" fillId="7" borderId="0" xfId="0" applyNumberFormat="1" applyFont="1" applyFill="1" applyAlignment="1">
      <alignment vertical="center" shrinkToFit="1"/>
    </xf>
    <xf numFmtId="0" fontId="7" fillId="0" borderId="19" xfId="0" applyNumberFormat="1" applyFont="1" applyFill="1" applyBorder="1" applyAlignment="1">
      <alignment horizontal="center" vertical="center" shrinkToFit="1"/>
    </xf>
    <xf numFmtId="0" fontId="7" fillId="0" borderId="20" xfId="0" applyNumberFormat="1" applyFont="1" applyFill="1" applyBorder="1" applyAlignment="1">
      <alignment horizontal="center" vertical="center" shrinkToFit="1"/>
    </xf>
    <xf numFmtId="0" fontId="7" fillId="0" borderId="21" xfId="0" applyNumberFormat="1" applyFont="1" applyFill="1" applyBorder="1" applyAlignment="1">
      <alignment horizontal="center" vertical="center" shrinkToFit="1"/>
    </xf>
    <xf numFmtId="176" fontId="7" fillId="0" borderId="21" xfId="0" applyNumberFormat="1" applyFont="1" applyFill="1" applyBorder="1" applyAlignment="1">
      <alignment horizontal="right" vertical="center" shrinkToFit="1"/>
    </xf>
    <xf numFmtId="0" fontId="7" fillId="0" borderId="22" xfId="0" applyNumberFormat="1" applyFont="1" applyFill="1" applyBorder="1" applyAlignment="1">
      <alignment horizontal="center" vertical="center" shrinkToFit="1"/>
    </xf>
    <xf numFmtId="0" fontId="5" fillId="0" borderId="6" xfId="0" applyNumberFormat="1" applyFont="1" applyFill="1" applyBorder="1" applyAlignment="1">
      <alignment horizontal="center" vertical="center" shrinkToFit="1"/>
    </xf>
    <xf numFmtId="0" fontId="5" fillId="0" borderId="7" xfId="0" applyNumberFormat="1" applyFont="1" applyFill="1" applyBorder="1" applyAlignment="1">
      <alignment horizontal="center" vertical="center" shrinkToFit="1"/>
    </xf>
    <xf numFmtId="176" fontId="5" fillId="0" borderId="7" xfId="0" applyNumberFormat="1" applyFont="1" applyFill="1" applyBorder="1" applyAlignment="1">
      <alignment horizontal="right" vertical="center" shrinkToFit="1"/>
    </xf>
    <xf numFmtId="0" fontId="5" fillId="0" borderId="8" xfId="0" applyNumberFormat="1" applyFont="1" applyFill="1" applyBorder="1" applyAlignment="1">
      <alignment horizontal="center" vertical="center" shrinkToFit="1"/>
    </xf>
    <xf numFmtId="0" fontId="12" fillId="0" borderId="0" xfId="0" applyNumberFormat="1" applyFont="1" applyBorder="1" applyAlignment="1">
      <alignment horizontal="center" vertical="center" shrinkToFit="1"/>
    </xf>
    <xf numFmtId="0" fontId="7" fillId="0" borderId="17" xfId="0" applyNumberFormat="1" applyFont="1" applyFill="1" applyBorder="1" applyAlignment="1">
      <alignment horizontal="center" vertical="center" shrinkToFit="1"/>
    </xf>
    <xf numFmtId="0" fontId="7" fillId="0" borderId="14" xfId="0" applyNumberFormat="1" applyFont="1" applyFill="1" applyBorder="1" applyAlignment="1">
      <alignment horizontal="center" vertical="center" shrinkToFit="1"/>
    </xf>
    <xf numFmtId="0" fontId="7" fillId="0" borderId="7" xfId="0" applyNumberFormat="1" applyFont="1" applyFill="1" applyBorder="1" applyAlignment="1">
      <alignment horizontal="center" vertical="center" shrinkToFit="1"/>
    </xf>
  </cellXfs>
  <cellStyles count="3">
    <cellStyle name="백분율" xfId="1" builtinId="5"/>
    <cellStyle name="쉼표 [0]" xfId="2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81"/>
  <sheetViews>
    <sheetView tabSelected="1" view="pageBreakPreview" zoomScaleNormal="100" zoomScaleSheetLayoutView="100" workbookViewId="0">
      <pane ySplit="3" topLeftCell="A4" activePane="bottomLeft" state="frozen"/>
      <selection pane="bottomLeft" activeCell="A2" sqref="A2"/>
    </sheetView>
  </sheetViews>
  <sheetFormatPr defaultColWidth="8.88671875" defaultRowHeight="13.5" x14ac:dyDescent="0.15"/>
  <cols>
    <col min="1" max="1" width="6.21875" style="1" customWidth="1"/>
    <col min="2" max="2" width="11.5546875" style="1" customWidth="1"/>
    <col min="3" max="3" width="14.33203125" style="1" customWidth="1"/>
    <col min="4" max="4" width="19.5546875" style="1" customWidth="1"/>
    <col min="5" max="5" width="10.44140625" style="1" customWidth="1"/>
    <col min="6" max="6" width="40.88671875" style="1" customWidth="1"/>
    <col min="7" max="7" width="12.6640625" style="9" hidden="1" customWidth="1"/>
    <col min="8" max="8" width="12.6640625" style="10" hidden="1" customWidth="1"/>
    <col min="9" max="9" width="12.6640625" style="9" hidden="1" customWidth="1"/>
    <col min="10" max="10" width="0" style="2" hidden="1" customWidth="1"/>
    <col min="11" max="11" width="8.88671875" style="2"/>
    <col min="12" max="12" width="8.44140625" style="2" bestFit="1" customWidth="1"/>
    <col min="13" max="16384" width="8.88671875" style="2"/>
  </cols>
  <sheetData>
    <row r="1" spans="1:10" ht="34.5" customHeight="1" x14ac:dyDescent="0.15">
      <c r="A1" s="110" t="s">
        <v>183</v>
      </c>
      <c r="B1" s="110"/>
      <c r="C1" s="110"/>
      <c r="D1" s="110"/>
      <c r="E1" s="110"/>
      <c r="F1" s="110"/>
    </row>
    <row r="2" spans="1:10" s="18" customFormat="1" ht="16.5" customHeight="1" x14ac:dyDescent="0.15">
      <c r="A2" s="11" t="s">
        <v>39</v>
      </c>
      <c r="B2" s="12" t="s">
        <v>59</v>
      </c>
      <c r="C2" s="12" t="s">
        <v>69</v>
      </c>
      <c r="D2" s="13" t="s">
        <v>76</v>
      </c>
      <c r="E2" s="14" t="s">
        <v>5</v>
      </c>
      <c r="F2" s="15" t="s">
        <v>2</v>
      </c>
      <c r="G2" s="16" t="s">
        <v>10</v>
      </c>
      <c r="H2" s="17" t="s">
        <v>14</v>
      </c>
      <c r="I2" s="16" t="s">
        <v>23</v>
      </c>
    </row>
    <row r="3" spans="1:10" s="26" customFormat="1" ht="16.5" customHeight="1" x14ac:dyDescent="0.15">
      <c r="A3" s="19"/>
      <c r="B3" s="20"/>
      <c r="C3" s="20" t="str">
        <f>"공원"&amp;COUNTA(C5:C12,C14:C15,C21:C72,C17,C19,C74)&amp;"개소"</f>
        <v>공원65개소</v>
      </c>
      <c r="D3" s="21"/>
      <c r="E3" s="22">
        <f>E4+E13+E20+E16+E18+E73</f>
        <v>746740.29999999993</v>
      </c>
      <c r="F3" s="23"/>
      <c r="G3" s="24"/>
      <c r="H3" s="25"/>
      <c r="I3" s="24">
        <f>I4+I13+I16+I18+I20</f>
        <v>493839.65500000003</v>
      </c>
    </row>
    <row r="4" spans="1:10" s="34" customFormat="1" ht="16.5" customHeight="1" x14ac:dyDescent="0.15">
      <c r="A4" s="27"/>
      <c r="B4" s="28"/>
      <c r="C4" s="28" t="str">
        <f>"근린공원"&amp;COUNTA(C5:C12)&amp;"개소"</f>
        <v>근린공원8개소</v>
      </c>
      <c r="D4" s="29"/>
      <c r="E4" s="30">
        <f>SUM(E5:E12)</f>
        <v>541788.6</v>
      </c>
      <c r="F4" s="31"/>
      <c r="G4" s="32">
        <f>SUM(G5:G12)</f>
        <v>157355.04999999999</v>
      </c>
      <c r="H4" s="33"/>
      <c r="I4" s="32">
        <f>E4-G4</f>
        <v>384433.55</v>
      </c>
    </row>
    <row r="5" spans="1:10" s="18" customFormat="1" ht="16.5" customHeight="1" x14ac:dyDescent="0.15">
      <c r="A5" s="35">
        <v>1</v>
      </c>
      <c r="B5" s="36"/>
      <c r="C5" s="36" t="s">
        <v>105</v>
      </c>
      <c r="D5" s="37" t="s">
        <v>114</v>
      </c>
      <c r="E5" s="38">
        <v>332694</v>
      </c>
      <c r="F5" s="39" t="s">
        <v>41</v>
      </c>
      <c r="G5" s="16">
        <v>97763</v>
      </c>
      <c r="H5" s="17">
        <f>G5/E5</f>
        <v>0.2938526093046463</v>
      </c>
      <c r="I5" s="16">
        <f>E5-G5</f>
        <v>234931</v>
      </c>
    </row>
    <row r="6" spans="1:10" s="18" customFormat="1" ht="16.5" customHeight="1" x14ac:dyDescent="0.15">
      <c r="A6" s="40">
        <v>2</v>
      </c>
      <c r="B6" s="41" t="s">
        <v>167</v>
      </c>
      <c r="C6" s="42" t="s">
        <v>24</v>
      </c>
      <c r="D6" s="37" t="s">
        <v>119</v>
      </c>
      <c r="E6" s="38">
        <v>38950</v>
      </c>
      <c r="F6" s="39" t="s">
        <v>168</v>
      </c>
      <c r="G6" s="16">
        <v>4111</v>
      </c>
      <c r="H6" s="17">
        <f t="shared" ref="H6:H12" si="0">G6/E6</f>
        <v>0.10554557124518614</v>
      </c>
      <c r="I6" s="16">
        <f t="shared" ref="I6:I72" si="1">E6-G6</f>
        <v>34839</v>
      </c>
    </row>
    <row r="7" spans="1:10" s="18" customFormat="1" ht="16.5" customHeight="1" x14ac:dyDescent="0.15">
      <c r="A7" s="40">
        <v>3</v>
      </c>
      <c r="B7" s="42" t="s">
        <v>1</v>
      </c>
      <c r="C7" s="42" t="s">
        <v>82</v>
      </c>
      <c r="D7" s="37" t="s">
        <v>118</v>
      </c>
      <c r="E7" s="38">
        <v>47004.800000000003</v>
      </c>
      <c r="F7" s="39" t="s">
        <v>174</v>
      </c>
      <c r="G7" s="43">
        <v>16126.62</v>
      </c>
      <c r="H7" s="44">
        <f t="shared" si="0"/>
        <v>0.34308453604738237</v>
      </c>
      <c r="I7" s="43">
        <f t="shared" si="1"/>
        <v>30878.18</v>
      </c>
    </row>
    <row r="8" spans="1:10" s="18" customFormat="1" ht="16.5" customHeight="1" x14ac:dyDescent="0.15">
      <c r="A8" s="35">
        <v>4</v>
      </c>
      <c r="B8" s="45" t="s">
        <v>135</v>
      </c>
      <c r="C8" s="36" t="s">
        <v>44</v>
      </c>
      <c r="D8" s="37" t="s">
        <v>135</v>
      </c>
      <c r="E8" s="38">
        <v>29474.400000000001</v>
      </c>
      <c r="F8" s="39" t="s">
        <v>34</v>
      </c>
      <c r="G8" s="16">
        <f>E8*35%</f>
        <v>10316.039999999999</v>
      </c>
      <c r="H8" s="17">
        <f t="shared" si="0"/>
        <v>0.35</v>
      </c>
      <c r="I8" s="16">
        <f t="shared" si="1"/>
        <v>19158.36</v>
      </c>
    </row>
    <row r="9" spans="1:10" s="18" customFormat="1" ht="16.5" customHeight="1" x14ac:dyDescent="0.15">
      <c r="A9" s="46">
        <v>5</v>
      </c>
      <c r="B9" s="47" t="s">
        <v>20</v>
      </c>
      <c r="C9" s="47" t="s">
        <v>78</v>
      </c>
      <c r="D9" s="48" t="s">
        <v>115</v>
      </c>
      <c r="E9" s="49">
        <v>29552</v>
      </c>
      <c r="F9" s="39" t="s">
        <v>40</v>
      </c>
      <c r="G9" s="43">
        <v>9214</v>
      </c>
      <c r="H9" s="44">
        <f t="shared" si="0"/>
        <v>0.31178938819707636</v>
      </c>
      <c r="I9" s="43">
        <f t="shared" si="1"/>
        <v>20338</v>
      </c>
    </row>
    <row r="10" spans="1:10" s="18" customFormat="1" ht="16.5" customHeight="1" x14ac:dyDescent="0.15">
      <c r="A10" s="46">
        <v>6</v>
      </c>
      <c r="B10" s="47" t="s">
        <v>20</v>
      </c>
      <c r="C10" s="47" t="s">
        <v>19</v>
      </c>
      <c r="D10" s="48" t="s">
        <v>124</v>
      </c>
      <c r="E10" s="49">
        <v>29187.599999999999</v>
      </c>
      <c r="F10" s="39" t="s">
        <v>173</v>
      </c>
      <c r="G10" s="16">
        <f>E10*35%</f>
        <v>10215.659999999998</v>
      </c>
      <c r="H10" s="17">
        <f t="shared" si="0"/>
        <v>0.35</v>
      </c>
      <c r="I10" s="16">
        <f t="shared" si="1"/>
        <v>18971.940000000002</v>
      </c>
      <c r="J10" s="50">
        <f>E31+E25+E65</f>
        <v>5957.6</v>
      </c>
    </row>
    <row r="11" spans="1:10" s="18" customFormat="1" ht="16.5" customHeight="1" x14ac:dyDescent="0.15">
      <c r="A11" s="51">
        <v>7</v>
      </c>
      <c r="B11" s="52" t="s">
        <v>16</v>
      </c>
      <c r="C11" s="52" t="s">
        <v>56</v>
      </c>
      <c r="D11" s="53" t="s">
        <v>127</v>
      </c>
      <c r="E11" s="54">
        <v>14749.5</v>
      </c>
      <c r="F11" s="55" t="s">
        <v>170</v>
      </c>
      <c r="G11" s="43">
        <v>3442.07</v>
      </c>
      <c r="H11" s="44">
        <f t="shared" si="0"/>
        <v>0.23336858876572089</v>
      </c>
      <c r="I11" s="43">
        <f t="shared" si="1"/>
        <v>11307.43</v>
      </c>
    </row>
    <row r="12" spans="1:10" s="18" customFormat="1" ht="16.5" customHeight="1" x14ac:dyDescent="0.15">
      <c r="A12" s="51">
        <v>8</v>
      </c>
      <c r="B12" s="52" t="s">
        <v>16</v>
      </c>
      <c r="C12" s="52" t="s">
        <v>46</v>
      </c>
      <c r="D12" s="53" t="s">
        <v>148</v>
      </c>
      <c r="E12" s="54">
        <v>20176.3</v>
      </c>
      <c r="F12" s="55" t="s">
        <v>182</v>
      </c>
      <c r="G12" s="16">
        <v>6166.66</v>
      </c>
      <c r="H12" s="17">
        <f t="shared" si="0"/>
        <v>0.30563879403062011</v>
      </c>
      <c r="I12" s="16">
        <f t="shared" si="1"/>
        <v>14009.64</v>
      </c>
    </row>
    <row r="13" spans="1:10" s="63" customFormat="1" ht="16.5" customHeight="1" x14ac:dyDescent="0.15">
      <c r="A13" s="56"/>
      <c r="B13" s="57"/>
      <c r="C13" s="57" t="str">
        <f>"소공원"&amp;COUNTA(C14:C15)&amp;"개소"</f>
        <v>소공원2개소</v>
      </c>
      <c r="D13" s="58"/>
      <c r="E13" s="59">
        <f>SUM(E14:E15)</f>
        <v>1311.5</v>
      </c>
      <c r="F13" s="59"/>
      <c r="G13" s="60">
        <f>SUM(G14)</f>
        <v>0</v>
      </c>
      <c r="H13" s="61"/>
      <c r="I13" s="32">
        <f>E13-G13</f>
        <v>1311.5</v>
      </c>
      <c r="J13" s="62"/>
    </row>
    <row r="14" spans="1:10" s="63" customFormat="1" ht="16.5" customHeight="1" x14ac:dyDescent="0.15">
      <c r="A14" s="64">
        <v>9</v>
      </c>
      <c r="B14" s="65" t="s">
        <v>49</v>
      </c>
      <c r="C14" s="65" t="s">
        <v>47</v>
      </c>
      <c r="D14" s="66" t="s">
        <v>123</v>
      </c>
      <c r="E14" s="67">
        <v>786</v>
      </c>
      <c r="F14" s="68" t="s">
        <v>146</v>
      </c>
      <c r="G14" s="69"/>
      <c r="H14" s="70"/>
      <c r="I14" s="16">
        <f t="shared" si="1"/>
        <v>786</v>
      </c>
      <c r="J14" s="62"/>
    </row>
    <row r="15" spans="1:10" s="63" customFormat="1" ht="16.5" customHeight="1" x14ac:dyDescent="0.15">
      <c r="A15" s="64">
        <v>10</v>
      </c>
      <c r="B15" s="65" t="s">
        <v>1</v>
      </c>
      <c r="C15" s="65" t="s">
        <v>54</v>
      </c>
      <c r="D15" s="66" t="s">
        <v>116</v>
      </c>
      <c r="E15" s="67">
        <v>525.5</v>
      </c>
      <c r="F15" s="68" t="s">
        <v>18</v>
      </c>
      <c r="G15" s="43">
        <v>97.3</v>
      </c>
      <c r="H15" s="44">
        <f>G15/E15</f>
        <v>0.1851569933396765</v>
      </c>
      <c r="I15" s="43">
        <f t="shared" si="1"/>
        <v>428.2</v>
      </c>
      <c r="J15" s="62"/>
    </row>
    <row r="16" spans="1:10" s="63" customFormat="1" ht="16.5" customHeight="1" x14ac:dyDescent="0.15">
      <c r="A16" s="56"/>
      <c r="B16" s="57"/>
      <c r="C16" s="57" t="str">
        <f>"문화공원"&amp;COUNTA(C17)&amp;"개소"</f>
        <v>문화공원1개소</v>
      </c>
      <c r="D16" s="58"/>
      <c r="E16" s="59">
        <f>SUM(E17)</f>
        <v>10598.6</v>
      </c>
      <c r="F16" s="59"/>
      <c r="G16" s="60">
        <f>SUM(G17)</f>
        <v>4256.71</v>
      </c>
      <c r="H16" s="61"/>
      <c r="I16" s="32">
        <f>E16-G16</f>
        <v>6341.89</v>
      </c>
      <c r="J16" s="62"/>
    </row>
    <row r="17" spans="1:12" s="63" customFormat="1" ht="16.5" customHeight="1" x14ac:dyDescent="0.15">
      <c r="A17" s="51">
        <v>11</v>
      </c>
      <c r="B17" s="52" t="s">
        <v>16</v>
      </c>
      <c r="C17" s="52" t="s">
        <v>92</v>
      </c>
      <c r="D17" s="66" t="s">
        <v>141</v>
      </c>
      <c r="E17" s="67">
        <v>10598.6</v>
      </c>
      <c r="F17" s="68" t="s">
        <v>36</v>
      </c>
      <c r="G17" s="43">
        <v>4256.71</v>
      </c>
      <c r="H17" s="44">
        <f>G17/E17</f>
        <v>0.40162946049478232</v>
      </c>
      <c r="I17" s="43">
        <f t="shared" si="1"/>
        <v>6341.89</v>
      </c>
      <c r="J17" s="62"/>
    </row>
    <row r="18" spans="1:12" s="63" customFormat="1" ht="16.5" customHeight="1" x14ac:dyDescent="0.15">
      <c r="A18" s="56"/>
      <c r="B18" s="57"/>
      <c r="C18" s="57" t="str">
        <f>"체육공원"&amp;COUNTA(C19)&amp;"개소"</f>
        <v>체육공원1개소</v>
      </c>
      <c r="D18" s="58"/>
      <c r="E18" s="59">
        <f>E19</f>
        <v>22129</v>
      </c>
      <c r="F18" s="58"/>
      <c r="G18" s="60">
        <f>SUM(G19)</f>
        <v>8851.6</v>
      </c>
      <c r="H18" s="61"/>
      <c r="I18" s="32">
        <f>E18-G18</f>
        <v>13277.4</v>
      </c>
      <c r="J18" s="62"/>
    </row>
    <row r="19" spans="1:12" s="63" customFormat="1" ht="16.5" customHeight="1" x14ac:dyDescent="0.15">
      <c r="A19" s="51">
        <v>12</v>
      </c>
      <c r="B19" s="52" t="s">
        <v>49</v>
      </c>
      <c r="C19" s="52" t="s">
        <v>93</v>
      </c>
      <c r="D19" s="66" t="s">
        <v>113</v>
      </c>
      <c r="E19" s="67">
        <v>22129</v>
      </c>
      <c r="F19" s="71" t="s">
        <v>32</v>
      </c>
      <c r="G19" s="69">
        <f>E19*40%</f>
        <v>8851.6</v>
      </c>
      <c r="H19" s="70">
        <f>G19/E19</f>
        <v>0.4</v>
      </c>
      <c r="I19" s="16">
        <f t="shared" si="1"/>
        <v>13277.4</v>
      </c>
      <c r="J19" s="62"/>
    </row>
    <row r="20" spans="1:12" s="34" customFormat="1" ht="16.5" customHeight="1" x14ac:dyDescent="0.15">
      <c r="A20" s="27"/>
      <c r="B20" s="28"/>
      <c r="C20" s="28" t="str">
        <f>"어린이"&amp;COUNTA(C21:C72)&amp;"개소"</f>
        <v>어린이52개소</v>
      </c>
      <c r="D20" s="29"/>
      <c r="E20" s="30">
        <f>SUM(E21:E72)</f>
        <v>152289.59999999998</v>
      </c>
      <c r="F20" s="31"/>
      <c r="G20" s="32">
        <f>SUM(G21:G72)</f>
        <v>63814.284999999996</v>
      </c>
      <c r="H20" s="33"/>
      <c r="I20" s="32">
        <f>E20-G20</f>
        <v>88475.314999999973</v>
      </c>
      <c r="J20" s="72"/>
      <c r="K20" s="72"/>
    </row>
    <row r="21" spans="1:12" s="75" customFormat="1" ht="16.5" customHeight="1" x14ac:dyDescent="0.15">
      <c r="A21" s="40">
        <v>13</v>
      </c>
      <c r="B21" s="111" t="s">
        <v>16</v>
      </c>
      <c r="C21" s="42" t="s">
        <v>83</v>
      </c>
      <c r="D21" s="37" t="s">
        <v>121</v>
      </c>
      <c r="E21" s="38">
        <v>2378.8000000000002</v>
      </c>
      <c r="F21" s="39" t="s">
        <v>32</v>
      </c>
      <c r="G21" s="73">
        <f>E21*55%</f>
        <v>1308.3400000000001</v>
      </c>
      <c r="H21" s="74">
        <f>G21/E21*100%</f>
        <v>0.55000000000000004</v>
      </c>
      <c r="I21" s="16">
        <f t="shared" si="1"/>
        <v>1070.46</v>
      </c>
      <c r="J21" s="72"/>
      <c r="K21" s="72"/>
    </row>
    <row r="22" spans="1:12" s="18" customFormat="1" ht="16.5" customHeight="1" x14ac:dyDescent="0.15">
      <c r="A22" s="40">
        <v>14</v>
      </c>
      <c r="B22" s="112"/>
      <c r="C22" s="76" t="s">
        <v>68</v>
      </c>
      <c r="D22" s="77" t="s">
        <v>126</v>
      </c>
      <c r="E22" s="78">
        <v>3441.3</v>
      </c>
      <c r="F22" s="79" t="s">
        <v>181</v>
      </c>
      <c r="G22" s="43">
        <v>1485.77</v>
      </c>
      <c r="H22" s="44">
        <f>G22/E22</f>
        <v>0.43174672362188704</v>
      </c>
      <c r="I22" s="43">
        <f t="shared" si="1"/>
        <v>1955.5300000000002</v>
      </c>
      <c r="J22" s="72"/>
      <c r="K22" s="80"/>
      <c r="L22" s="81"/>
    </row>
    <row r="23" spans="1:12" s="18" customFormat="1" ht="16.5" customHeight="1" x14ac:dyDescent="0.15">
      <c r="A23" s="40">
        <v>15</v>
      </c>
      <c r="B23" s="112"/>
      <c r="C23" s="82" t="s">
        <v>89</v>
      </c>
      <c r="D23" s="83" t="s">
        <v>139</v>
      </c>
      <c r="E23" s="84">
        <v>5813.7</v>
      </c>
      <c r="F23" s="85" t="s">
        <v>112</v>
      </c>
      <c r="G23" s="43">
        <v>1941.27</v>
      </c>
      <c r="H23" s="44">
        <f t="shared" ref="H23:H72" si="2">G23/E23</f>
        <v>0.33391299860673929</v>
      </c>
      <c r="I23" s="43">
        <f t="shared" si="1"/>
        <v>3872.43</v>
      </c>
      <c r="J23" s="86"/>
      <c r="K23" s="75"/>
    </row>
    <row r="24" spans="1:12" s="18" customFormat="1" ht="16.5" customHeight="1" x14ac:dyDescent="0.15">
      <c r="A24" s="40">
        <v>16</v>
      </c>
      <c r="B24" s="113"/>
      <c r="C24" s="65" t="s">
        <v>95</v>
      </c>
      <c r="D24" s="66" t="s">
        <v>6</v>
      </c>
      <c r="E24" s="67">
        <v>3644.4</v>
      </c>
      <c r="F24" s="66" t="s">
        <v>172</v>
      </c>
      <c r="G24" s="43">
        <v>1472.07</v>
      </c>
      <c r="H24" s="44">
        <f t="shared" si="2"/>
        <v>0.40392657227527162</v>
      </c>
      <c r="I24" s="43">
        <f t="shared" si="1"/>
        <v>2172.33</v>
      </c>
      <c r="L24" s="81"/>
    </row>
    <row r="25" spans="1:12" s="75" customFormat="1" ht="16.5" customHeight="1" x14ac:dyDescent="0.15">
      <c r="A25" s="40">
        <v>17</v>
      </c>
      <c r="B25" s="87" t="s">
        <v>11</v>
      </c>
      <c r="C25" s="87" t="s">
        <v>61</v>
      </c>
      <c r="D25" s="88" t="s">
        <v>136</v>
      </c>
      <c r="E25" s="89">
        <v>3439.3</v>
      </c>
      <c r="F25" s="90" t="s">
        <v>169</v>
      </c>
      <c r="G25" s="16">
        <v>2059</v>
      </c>
      <c r="H25" s="17">
        <f t="shared" si="2"/>
        <v>0.59866833367254957</v>
      </c>
      <c r="I25" s="16">
        <f t="shared" si="1"/>
        <v>1380.3000000000002</v>
      </c>
      <c r="J25" s="18"/>
      <c r="K25" s="81"/>
    </row>
    <row r="26" spans="1:12" s="95" customFormat="1" ht="16.5" customHeight="1" x14ac:dyDescent="0.15">
      <c r="A26" s="64">
        <v>18</v>
      </c>
      <c r="B26" s="111" t="s">
        <v>13</v>
      </c>
      <c r="C26" s="106" t="s">
        <v>63</v>
      </c>
      <c r="D26" s="107" t="s">
        <v>108</v>
      </c>
      <c r="E26" s="108">
        <v>3784.9</v>
      </c>
      <c r="F26" s="109" t="s">
        <v>171</v>
      </c>
      <c r="G26" s="91"/>
      <c r="H26" s="92"/>
      <c r="I26" s="91"/>
      <c r="J26" s="93"/>
      <c r="K26" s="94"/>
    </row>
    <row r="27" spans="1:12" s="95" customFormat="1" ht="16.5" customHeight="1" x14ac:dyDescent="0.15">
      <c r="A27" s="64">
        <v>19</v>
      </c>
      <c r="B27" s="113"/>
      <c r="C27" s="106" t="s">
        <v>57</v>
      </c>
      <c r="D27" s="107" t="s">
        <v>107</v>
      </c>
      <c r="E27" s="108">
        <v>1916.2</v>
      </c>
      <c r="F27" s="109" t="s">
        <v>177</v>
      </c>
      <c r="G27" s="91"/>
      <c r="H27" s="92"/>
      <c r="I27" s="91"/>
      <c r="J27" s="93"/>
      <c r="K27" s="94"/>
    </row>
    <row r="28" spans="1:12" s="72" customFormat="1" ht="16.5" customHeight="1" x14ac:dyDescent="0.15">
      <c r="A28" s="64">
        <v>20</v>
      </c>
      <c r="B28" s="111" t="s">
        <v>20</v>
      </c>
      <c r="C28" s="42" t="s">
        <v>75</v>
      </c>
      <c r="D28" s="37" t="s">
        <v>128</v>
      </c>
      <c r="E28" s="38">
        <v>601.1</v>
      </c>
      <c r="F28" s="39" t="s">
        <v>32</v>
      </c>
      <c r="G28" s="16">
        <f>E28*55%</f>
        <v>330.60500000000002</v>
      </c>
      <c r="H28" s="17">
        <f t="shared" si="2"/>
        <v>0.55000000000000004</v>
      </c>
      <c r="I28" s="16">
        <f t="shared" si="1"/>
        <v>270.495</v>
      </c>
      <c r="J28" s="75"/>
      <c r="K28" s="75"/>
    </row>
    <row r="29" spans="1:12" s="72" customFormat="1" ht="16.5" customHeight="1" x14ac:dyDescent="0.15">
      <c r="A29" s="64">
        <v>21</v>
      </c>
      <c r="B29" s="112"/>
      <c r="C29" s="42" t="s">
        <v>80</v>
      </c>
      <c r="D29" s="37" t="s">
        <v>134</v>
      </c>
      <c r="E29" s="38">
        <v>655.7</v>
      </c>
      <c r="F29" s="39" t="s">
        <v>32</v>
      </c>
      <c r="G29" s="16">
        <f t="shared" ref="G29:G33" si="3">E29*55%</f>
        <v>360.63500000000005</v>
      </c>
      <c r="H29" s="17">
        <f t="shared" si="2"/>
        <v>0.55000000000000004</v>
      </c>
      <c r="I29" s="16">
        <f t="shared" si="1"/>
        <v>295.065</v>
      </c>
      <c r="J29" s="86"/>
      <c r="K29" s="96"/>
    </row>
    <row r="30" spans="1:12" s="72" customFormat="1" ht="16.5" customHeight="1" x14ac:dyDescent="0.15">
      <c r="A30" s="64">
        <v>22</v>
      </c>
      <c r="B30" s="112"/>
      <c r="C30" s="42" t="s">
        <v>73</v>
      </c>
      <c r="D30" s="37" t="s">
        <v>131</v>
      </c>
      <c r="E30" s="38">
        <v>685.2</v>
      </c>
      <c r="F30" s="39" t="s">
        <v>32</v>
      </c>
      <c r="G30" s="16">
        <f t="shared" si="3"/>
        <v>376.86000000000007</v>
      </c>
      <c r="H30" s="17">
        <f t="shared" si="2"/>
        <v>0.55000000000000004</v>
      </c>
      <c r="I30" s="16">
        <f t="shared" si="1"/>
        <v>308.33999999999997</v>
      </c>
      <c r="K30" s="97"/>
    </row>
    <row r="31" spans="1:12" s="75" customFormat="1" ht="16.5" customHeight="1" x14ac:dyDescent="0.15">
      <c r="A31" s="64">
        <v>23</v>
      </c>
      <c r="B31" s="112"/>
      <c r="C31" s="42" t="s">
        <v>71</v>
      </c>
      <c r="D31" s="37" t="s">
        <v>132</v>
      </c>
      <c r="E31" s="38">
        <v>718.3</v>
      </c>
      <c r="F31" s="39" t="s">
        <v>32</v>
      </c>
      <c r="G31" s="16">
        <f t="shared" si="3"/>
        <v>395.065</v>
      </c>
      <c r="H31" s="17">
        <f t="shared" si="2"/>
        <v>0.55000000000000004</v>
      </c>
      <c r="I31" s="16">
        <f t="shared" si="1"/>
        <v>323.23499999999996</v>
      </c>
      <c r="J31" s="72"/>
      <c r="K31" s="97"/>
    </row>
    <row r="32" spans="1:12" s="18" customFormat="1" ht="16.5" customHeight="1" x14ac:dyDescent="0.15">
      <c r="A32" s="64">
        <v>24</v>
      </c>
      <c r="B32" s="112"/>
      <c r="C32" s="42" t="s">
        <v>74</v>
      </c>
      <c r="D32" s="37" t="s">
        <v>133</v>
      </c>
      <c r="E32" s="38">
        <v>2572.8000000000002</v>
      </c>
      <c r="F32" s="39" t="s">
        <v>120</v>
      </c>
      <c r="G32" s="16">
        <f t="shared" si="3"/>
        <v>1415.0400000000002</v>
      </c>
      <c r="H32" s="17">
        <f t="shared" si="2"/>
        <v>0.55000000000000004</v>
      </c>
      <c r="I32" s="16">
        <f t="shared" si="1"/>
        <v>1157.76</v>
      </c>
    </row>
    <row r="33" spans="1:11" s="18" customFormat="1" ht="16.5" customHeight="1" x14ac:dyDescent="0.15">
      <c r="A33" s="64">
        <v>25</v>
      </c>
      <c r="B33" s="113"/>
      <c r="C33" s="42" t="s">
        <v>70</v>
      </c>
      <c r="D33" s="37" t="s">
        <v>130</v>
      </c>
      <c r="E33" s="38">
        <v>4577.8999999999996</v>
      </c>
      <c r="F33" s="39" t="s">
        <v>120</v>
      </c>
      <c r="G33" s="16">
        <f t="shared" si="3"/>
        <v>2517.8449999999998</v>
      </c>
      <c r="H33" s="17">
        <f t="shared" si="2"/>
        <v>0.55000000000000004</v>
      </c>
      <c r="I33" s="16">
        <f t="shared" si="1"/>
        <v>2060.0549999999998</v>
      </c>
      <c r="J33" s="75"/>
      <c r="K33" s="75"/>
    </row>
    <row r="34" spans="1:11" s="75" customFormat="1" ht="16.5" customHeight="1" x14ac:dyDescent="0.15">
      <c r="A34" s="64">
        <v>26</v>
      </c>
      <c r="B34" s="42" t="s">
        <v>8</v>
      </c>
      <c r="C34" s="42" t="s">
        <v>79</v>
      </c>
      <c r="D34" s="37" t="s">
        <v>27</v>
      </c>
      <c r="E34" s="38">
        <v>7974.2</v>
      </c>
      <c r="F34" s="39" t="s">
        <v>175</v>
      </c>
      <c r="G34" s="16">
        <v>4111</v>
      </c>
      <c r="H34" s="17">
        <f t="shared" si="2"/>
        <v>0.51553760878834243</v>
      </c>
      <c r="I34" s="16">
        <f t="shared" si="1"/>
        <v>3863.2</v>
      </c>
      <c r="J34" s="98"/>
      <c r="K34" s="98"/>
    </row>
    <row r="35" spans="1:11" s="75" customFormat="1" ht="16.5" customHeight="1" x14ac:dyDescent="0.15">
      <c r="A35" s="64">
        <v>27</v>
      </c>
      <c r="B35" s="99" t="s">
        <v>25</v>
      </c>
      <c r="C35" s="42" t="s">
        <v>84</v>
      </c>
      <c r="D35" s="37" t="s">
        <v>109</v>
      </c>
      <c r="E35" s="38">
        <v>8785.2999999999993</v>
      </c>
      <c r="F35" s="39" t="s">
        <v>38</v>
      </c>
      <c r="G35" s="16"/>
      <c r="H35" s="17"/>
      <c r="I35" s="16"/>
      <c r="J35" s="98"/>
      <c r="K35" s="98"/>
    </row>
    <row r="36" spans="1:11" s="75" customFormat="1" ht="16.5" customHeight="1" x14ac:dyDescent="0.15">
      <c r="A36" s="64">
        <v>28</v>
      </c>
      <c r="B36" s="99" t="s">
        <v>25</v>
      </c>
      <c r="C36" s="42" t="s">
        <v>42</v>
      </c>
      <c r="D36" s="37" t="s">
        <v>37</v>
      </c>
      <c r="E36" s="38">
        <v>3238.8</v>
      </c>
      <c r="F36" s="39" t="s">
        <v>38</v>
      </c>
      <c r="G36" s="16"/>
      <c r="H36" s="17"/>
      <c r="I36" s="16"/>
      <c r="J36" s="98"/>
      <c r="K36" s="98"/>
    </row>
    <row r="37" spans="1:11" s="75" customFormat="1" ht="16.5" customHeight="1" x14ac:dyDescent="0.15">
      <c r="A37" s="64">
        <v>29</v>
      </c>
      <c r="B37" s="111" t="s">
        <v>15</v>
      </c>
      <c r="C37" s="42" t="s">
        <v>77</v>
      </c>
      <c r="D37" s="37" t="s">
        <v>129</v>
      </c>
      <c r="E37" s="38">
        <v>1652</v>
      </c>
      <c r="F37" s="39" t="s">
        <v>117</v>
      </c>
      <c r="G37" s="16">
        <v>969</v>
      </c>
      <c r="H37" s="17">
        <f t="shared" si="2"/>
        <v>0.58656174334140432</v>
      </c>
      <c r="I37" s="16">
        <f t="shared" si="1"/>
        <v>683</v>
      </c>
    </row>
    <row r="38" spans="1:11" s="75" customFormat="1" ht="16.5" customHeight="1" x14ac:dyDescent="0.15">
      <c r="A38" s="64">
        <v>30</v>
      </c>
      <c r="B38" s="112"/>
      <c r="C38" s="42" t="s">
        <v>66</v>
      </c>
      <c r="D38" s="37" t="s">
        <v>157</v>
      </c>
      <c r="E38" s="38">
        <v>1980</v>
      </c>
      <c r="F38" s="39" t="s">
        <v>180</v>
      </c>
      <c r="G38" s="16"/>
      <c r="H38" s="17"/>
      <c r="I38" s="16"/>
    </row>
    <row r="39" spans="1:11" s="75" customFormat="1" ht="16.5" customHeight="1" x14ac:dyDescent="0.15">
      <c r="A39" s="64">
        <v>31</v>
      </c>
      <c r="B39" s="112"/>
      <c r="C39" s="42" t="s">
        <v>51</v>
      </c>
      <c r="D39" s="37" t="s">
        <v>161</v>
      </c>
      <c r="E39" s="38">
        <v>2447</v>
      </c>
      <c r="F39" s="39" t="s">
        <v>35</v>
      </c>
      <c r="G39" s="16"/>
      <c r="H39" s="17"/>
      <c r="I39" s="16"/>
    </row>
    <row r="40" spans="1:11" s="75" customFormat="1" ht="16.5" customHeight="1" x14ac:dyDescent="0.15">
      <c r="A40" s="64">
        <v>32</v>
      </c>
      <c r="B40" s="113"/>
      <c r="C40" s="42" t="s">
        <v>72</v>
      </c>
      <c r="D40" s="37" t="s">
        <v>155</v>
      </c>
      <c r="E40" s="38">
        <v>1773</v>
      </c>
      <c r="F40" s="39" t="s">
        <v>110</v>
      </c>
      <c r="G40" s="16"/>
      <c r="H40" s="17"/>
      <c r="I40" s="16"/>
    </row>
    <row r="41" spans="1:11" s="72" customFormat="1" ht="16.5" customHeight="1" x14ac:dyDescent="0.15">
      <c r="A41" s="64">
        <v>33</v>
      </c>
      <c r="B41" s="111" t="s">
        <v>1</v>
      </c>
      <c r="C41" s="42" t="s">
        <v>52</v>
      </c>
      <c r="D41" s="37" t="s">
        <v>153</v>
      </c>
      <c r="E41" s="38">
        <v>2318.1</v>
      </c>
      <c r="F41" s="39" t="s">
        <v>32</v>
      </c>
      <c r="G41" s="43">
        <v>1172</v>
      </c>
      <c r="H41" s="44">
        <f>G41/E41</f>
        <v>0.50558647167939264</v>
      </c>
      <c r="I41" s="43">
        <f>E41-G41</f>
        <v>1146.0999999999999</v>
      </c>
    </row>
    <row r="42" spans="1:11" s="72" customFormat="1" ht="16.5" customHeight="1" x14ac:dyDescent="0.15">
      <c r="A42" s="64">
        <v>34</v>
      </c>
      <c r="B42" s="113"/>
      <c r="C42" s="42" t="s">
        <v>60</v>
      </c>
      <c r="D42" s="37" t="s">
        <v>33</v>
      </c>
      <c r="E42" s="38">
        <v>6703.6</v>
      </c>
      <c r="F42" s="39" t="s">
        <v>32</v>
      </c>
      <c r="G42" s="43"/>
      <c r="H42" s="44"/>
      <c r="I42" s="43"/>
    </row>
    <row r="43" spans="1:11" s="72" customFormat="1" ht="16.5" customHeight="1" x14ac:dyDescent="0.15">
      <c r="A43" s="64">
        <v>35</v>
      </c>
      <c r="B43" s="111" t="s">
        <v>12</v>
      </c>
      <c r="C43" s="42" t="s">
        <v>96</v>
      </c>
      <c r="D43" s="37" t="s">
        <v>165</v>
      </c>
      <c r="E43" s="38">
        <v>2105.3000000000002</v>
      </c>
      <c r="F43" s="39" t="s">
        <v>176</v>
      </c>
      <c r="G43" s="16">
        <f>E43*55%</f>
        <v>1157.9150000000002</v>
      </c>
      <c r="H43" s="17">
        <f t="shared" si="2"/>
        <v>0.55000000000000004</v>
      </c>
      <c r="I43" s="16">
        <f t="shared" si="1"/>
        <v>947.38499999999999</v>
      </c>
    </row>
    <row r="44" spans="1:11" s="18" customFormat="1" ht="16.5" customHeight="1" x14ac:dyDescent="0.15">
      <c r="A44" s="64">
        <v>36</v>
      </c>
      <c r="B44" s="113"/>
      <c r="C44" s="65" t="s">
        <v>55</v>
      </c>
      <c r="D44" s="66" t="s">
        <v>122</v>
      </c>
      <c r="E44" s="67">
        <v>5853.5</v>
      </c>
      <c r="F44" s="55" t="s">
        <v>32</v>
      </c>
      <c r="G44" s="43">
        <v>2699.3</v>
      </c>
      <c r="H44" s="44">
        <f t="shared" si="2"/>
        <v>0.46114290595370294</v>
      </c>
      <c r="I44" s="43">
        <f t="shared" si="1"/>
        <v>3154.2</v>
      </c>
      <c r="J44" s="72"/>
      <c r="K44" s="72"/>
    </row>
    <row r="45" spans="1:11" s="75" customFormat="1" ht="16.5" customHeight="1" x14ac:dyDescent="0.15">
      <c r="A45" s="64">
        <v>37</v>
      </c>
      <c r="B45" s="111" t="s">
        <v>7</v>
      </c>
      <c r="C45" s="42" t="s">
        <v>86</v>
      </c>
      <c r="D45" s="37" t="s">
        <v>125</v>
      </c>
      <c r="E45" s="38">
        <v>2370.1999999999998</v>
      </c>
      <c r="F45" s="39" t="s">
        <v>32</v>
      </c>
      <c r="G45" s="16">
        <v>1029</v>
      </c>
      <c r="H45" s="17">
        <f t="shared" si="2"/>
        <v>0.43414057885410517</v>
      </c>
      <c r="I45" s="16">
        <f t="shared" si="1"/>
        <v>1341.1999999999998</v>
      </c>
      <c r="J45" s="98"/>
      <c r="K45" s="98"/>
    </row>
    <row r="46" spans="1:11" s="98" customFormat="1" ht="16.5" customHeight="1" x14ac:dyDescent="0.15">
      <c r="A46" s="64">
        <v>38</v>
      </c>
      <c r="B46" s="113"/>
      <c r="C46" s="42" t="s">
        <v>64</v>
      </c>
      <c r="D46" s="37" t="s">
        <v>152</v>
      </c>
      <c r="E46" s="38">
        <v>1052</v>
      </c>
      <c r="F46" s="39" t="s">
        <v>117</v>
      </c>
      <c r="G46" s="16">
        <v>613</v>
      </c>
      <c r="H46" s="17">
        <f t="shared" si="2"/>
        <v>0.58269961977186313</v>
      </c>
      <c r="I46" s="16">
        <f t="shared" si="1"/>
        <v>439</v>
      </c>
    </row>
    <row r="47" spans="1:11" s="75" customFormat="1" ht="16.5" customHeight="1" x14ac:dyDescent="0.15">
      <c r="A47" s="64">
        <v>39</v>
      </c>
      <c r="B47" s="42" t="s">
        <v>26</v>
      </c>
      <c r="C47" s="42" t="s">
        <v>102</v>
      </c>
      <c r="D47" s="37" t="s">
        <v>149</v>
      </c>
      <c r="E47" s="38">
        <v>1653.2</v>
      </c>
      <c r="F47" s="39" t="s">
        <v>32</v>
      </c>
      <c r="G47" s="16">
        <v>850</v>
      </c>
      <c r="H47" s="17">
        <f t="shared" si="2"/>
        <v>0.51415436728768449</v>
      </c>
      <c r="I47" s="16">
        <f t="shared" si="1"/>
        <v>803.2</v>
      </c>
    </row>
    <row r="48" spans="1:11" s="72" customFormat="1" ht="16.5" customHeight="1" x14ac:dyDescent="0.15">
      <c r="A48" s="64">
        <v>40</v>
      </c>
      <c r="B48" s="111" t="s">
        <v>28</v>
      </c>
      <c r="C48" s="42" t="s">
        <v>43</v>
      </c>
      <c r="D48" s="37" t="s">
        <v>156</v>
      </c>
      <c r="E48" s="38">
        <v>1500</v>
      </c>
      <c r="F48" s="39" t="s">
        <v>32</v>
      </c>
      <c r="G48" s="16">
        <f>E48*55%</f>
        <v>825.00000000000011</v>
      </c>
      <c r="H48" s="17">
        <f t="shared" si="2"/>
        <v>0.55000000000000004</v>
      </c>
      <c r="I48" s="16">
        <f t="shared" si="1"/>
        <v>674.99999999999989</v>
      </c>
      <c r="J48" s="98"/>
      <c r="K48" s="98"/>
    </row>
    <row r="49" spans="1:11" s="72" customFormat="1" ht="16.5" customHeight="1" x14ac:dyDescent="0.15">
      <c r="A49" s="64">
        <v>41</v>
      </c>
      <c r="B49" s="112"/>
      <c r="C49" s="42" t="s">
        <v>85</v>
      </c>
      <c r="D49" s="37" t="s">
        <v>154</v>
      </c>
      <c r="E49" s="38">
        <v>2178.8000000000002</v>
      </c>
      <c r="F49" s="39" t="s">
        <v>32</v>
      </c>
      <c r="G49" s="16">
        <f t="shared" ref="G49:G70" si="4">E49*55%</f>
        <v>1198.3400000000001</v>
      </c>
      <c r="H49" s="17">
        <f t="shared" si="2"/>
        <v>0.55000000000000004</v>
      </c>
      <c r="I49" s="16">
        <f t="shared" si="1"/>
        <v>980.46</v>
      </c>
      <c r="J49" s="98"/>
      <c r="K49" s="98"/>
    </row>
    <row r="50" spans="1:11" s="72" customFormat="1" ht="16.5" customHeight="1" x14ac:dyDescent="0.15">
      <c r="A50" s="64">
        <v>42</v>
      </c>
      <c r="B50" s="112"/>
      <c r="C50" s="42" t="s">
        <v>90</v>
      </c>
      <c r="D50" s="37" t="s">
        <v>164</v>
      </c>
      <c r="E50" s="38">
        <v>1503.9</v>
      </c>
      <c r="F50" s="39" t="s">
        <v>32</v>
      </c>
      <c r="G50" s="16">
        <f t="shared" si="4"/>
        <v>827.1450000000001</v>
      </c>
      <c r="H50" s="17">
        <f t="shared" si="2"/>
        <v>0.55000000000000004</v>
      </c>
      <c r="I50" s="16">
        <f t="shared" si="1"/>
        <v>676.755</v>
      </c>
      <c r="J50" s="98"/>
      <c r="K50" s="98"/>
    </row>
    <row r="51" spans="1:11" s="98" customFormat="1" ht="16.5" customHeight="1" x14ac:dyDescent="0.15">
      <c r="A51" s="64">
        <v>43</v>
      </c>
      <c r="B51" s="112"/>
      <c r="C51" s="42" t="s">
        <v>62</v>
      </c>
      <c r="D51" s="37" t="s">
        <v>159</v>
      </c>
      <c r="E51" s="38">
        <v>1500.2</v>
      </c>
      <c r="F51" s="39" t="s">
        <v>32</v>
      </c>
      <c r="G51" s="16">
        <f t="shared" si="4"/>
        <v>825.11000000000013</v>
      </c>
      <c r="H51" s="17">
        <f t="shared" si="2"/>
        <v>0.55000000000000004</v>
      </c>
      <c r="I51" s="16">
        <f t="shared" si="1"/>
        <v>675.08999999999992</v>
      </c>
    </row>
    <row r="52" spans="1:11" s="98" customFormat="1" ht="16.5" customHeight="1" x14ac:dyDescent="0.15">
      <c r="A52" s="64">
        <v>44</v>
      </c>
      <c r="B52" s="112"/>
      <c r="C52" s="42" t="s">
        <v>94</v>
      </c>
      <c r="D52" s="37" t="s">
        <v>150</v>
      </c>
      <c r="E52" s="38">
        <v>2048.1</v>
      </c>
      <c r="F52" s="39" t="s">
        <v>32</v>
      </c>
      <c r="G52" s="16">
        <f t="shared" si="4"/>
        <v>1126.4549999999999</v>
      </c>
      <c r="H52" s="17">
        <f t="shared" si="2"/>
        <v>0.55000000000000004</v>
      </c>
      <c r="I52" s="16">
        <f t="shared" si="1"/>
        <v>921.64499999999998</v>
      </c>
      <c r="J52" s="75"/>
      <c r="K52" s="75"/>
    </row>
    <row r="53" spans="1:11" s="75" customFormat="1" ht="16.5" customHeight="1" x14ac:dyDescent="0.15">
      <c r="A53" s="64">
        <v>45</v>
      </c>
      <c r="B53" s="112"/>
      <c r="C53" s="42" t="s">
        <v>91</v>
      </c>
      <c r="D53" s="37" t="s">
        <v>30</v>
      </c>
      <c r="E53" s="38">
        <v>2426.5</v>
      </c>
      <c r="F53" s="39" t="s">
        <v>32</v>
      </c>
      <c r="G53" s="16">
        <f t="shared" si="4"/>
        <v>1334.575</v>
      </c>
      <c r="H53" s="17">
        <f t="shared" si="2"/>
        <v>0.55000000000000004</v>
      </c>
      <c r="I53" s="16">
        <f t="shared" si="1"/>
        <v>1091.925</v>
      </c>
      <c r="J53" s="18"/>
      <c r="K53" s="18"/>
    </row>
    <row r="54" spans="1:11" s="98" customFormat="1" ht="16.5" customHeight="1" x14ac:dyDescent="0.15">
      <c r="A54" s="64">
        <v>46</v>
      </c>
      <c r="B54" s="112"/>
      <c r="C54" s="42" t="s">
        <v>45</v>
      </c>
      <c r="D54" s="37" t="s">
        <v>162</v>
      </c>
      <c r="E54" s="38">
        <v>2988</v>
      </c>
      <c r="F54" s="39" t="s">
        <v>32</v>
      </c>
      <c r="G54" s="16">
        <f t="shared" si="4"/>
        <v>1643.4</v>
      </c>
      <c r="H54" s="17">
        <f t="shared" si="2"/>
        <v>0.55000000000000004</v>
      </c>
      <c r="I54" s="16">
        <f t="shared" si="1"/>
        <v>1344.6</v>
      </c>
    </row>
    <row r="55" spans="1:11" s="98" customFormat="1" ht="16.5" customHeight="1" x14ac:dyDescent="0.15">
      <c r="A55" s="64">
        <v>47</v>
      </c>
      <c r="B55" s="112"/>
      <c r="C55" s="42" t="s">
        <v>48</v>
      </c>
      <c r="D55" s="37" t="s">
        <v>0</v>
      </c>
      <c r="E55" s="38">
        <v>5589.7</v>
      </c>
      <c r="F55" s="39" t="s">
        <v>32</v>
      </c>
      <c r="G55" s="16">
        <f t="shared" si="4"/>
        <v>3074.335</v>
      </c>
      <c r="H55" s="17">
        <f t="shared" si="2"/>
        <v>0.55000000000000004</v>
      </c>
      <c r="I55" s="16">
        <f t="shared" si="1"/>
        <v>2515.3649999999998</v>
      </c>
      <c r="J55" s="18"/>
      <c r="K55" s="18"/>
    </row>
    <row r="56" spans="1:11" s="98" customFormat="1" ht="16.5" customHeight="1" x14ac:dyDescent="0.15">
      <c r="A56" s="64">
        <v>48</v>
      </c>
      <c r="B56" s="112"/>
      <c r="C56" s="42" t="s">
        <v>67</v>
      </c>
      <c r="D56" s="37" t="s">
        <v>166</v>
      </c>
      <c r="E56" s="38">
        <v>4611.3</v>
      </c>
      <c r="F56" s="39" t="s">
        <v>32</v>
      </c>
      <c r="G56" s="16">
        <f t="shared" si="4"/>
        <v>2536.2150000000001</v>
      </c>
      <c r="H56" s="17">
        <f t="shared" si="2"/>
        <v>0.55000000000000004</v>
      </c>
      <c r="I56" s="16">
        <f t="shared" si="1"/>
        <v>2075.085</v>
      </c>
      <c r="J56" s="18"/>
      <c r="K56" s="18"/>
    </row>
    <row r="57" spans="1:11" s="98" customFormat="1" ht="16.5" customHeight="1" x14ac:dyDescent="0.15">
      <c r="A57" s="64">
        <v>49</v>
      </c>
      <c r="B57" s="112"/>
      <c r="C57" s="42" t="s">
        <v>99</v>
      </c>
      <c r="D57" s="37" t="s">
        <v>31</v>
      </c>
      <c r="E57" s="38">
        <v>3006.9</v>
      </c>
      <c r="F57" s="39" t="s">
        <v>32</v>
      </c>
      <c r="G57" s="16">
        <f t="shared" si="4"/>
        <v>1653.7950000000001</v>
      </c>
      <c r="H57" s="17">
        <f t="shared" si="2"/>
        <v>0.55000000000000004</v>
      </c>
      <c r="I57" s="16">
        <f t="shared" si="1"/>
        <v>1353.105</v>
      </c>
      <c r="J57" s="100"/>
      <c r="K57" s="100"/>
    </row>
    <row r="58" spans="1:11" s="18" customFormat="1" ht="16.5" customHeight="1" x14ac:dyDescent="0.15">
      <c r="A58" s="64">
        <v>50</v>
      </c>
      <c r="B58" s="113"/>
      <c r="C58" s="65" t="s">
        <v>22</v>
      </c>
      <c r="D58" s="66" t="s">
        <v>163</v>
      </c>
      <c r="E58" s="67">
        <v>5284</v>
      </c>
      <c r="F58" s="55" t="s">
        <v>179</v>
      </c>
      <c r="G58" s="16">
        <f>E58*55%</f>
        <v>2906.2000000000003</v>
      </c>
      <c r="H58" s="17">
        <f>G58/E58</f>
        <v>0.55000000000000004</v>
      </c>
      <c r="I58" s="16">
        <f>E58-G58</f>
        <v>2377.7999999999997</v>
      </c>
      <c r="J58" s="72"/>
      <c r="K58" s="72"/>
    </row>
    <row r="59" spans="1:11" s="75" customFormat="1" ht="16.5" customHeight="1" x14ac:dyDescent="0.15">
      <c r="A59" s="64">
        <v>51</v>
      </c>
      <c r="B59" s="111" t="s">
        <v>29</v>
      </c>
      <c r="C59" s="42" t="s">
        <v>100</v>
      </c>
      <c r="D59" s="37" t="s">
        <v>17</v>
      </c>
      <c r="E59" s="38">
        <v>3150</v>
      </c>
      <c r="F59" s="39" t="s">
        <v>175</v>
      </c>
      <c r="G59" s="16">
        <f t="shared" si="4"/>
        <v>1732.5000000000002</v>
      </c>
      <c r="H59" s="17">
        <f t="shared" si="2"/>
        <v>0.55000000000000004</v>
      </c>
      <c r="I59" s="16">
        <f t="shared" si="1"/>
        <v>1417.4999999999998</v>
      </c>
      <c r="J59" s="98"/>
      <c r="K59" s="98"/>
    </row>
    <row r="60" spans="1:11" s="18" customFormat="1" ht="16.5" customHeight="1" x14ac:dyDescent="0.15">
      <c r="A60" s="64">
        <v>52</v>
      </c>
      <c r="B60" s="112"/>
      <c r="C60" s="42" t="s">
        <v>50</v>
      </c>
      <c r="D60" s="37" t="s">
        <v>140</v>
      </c>
      <c r="E60" s="38">
        <v>1504</v>
      </c>
      <c r="F60" s="39" t="s">
        <v>146</v>
      </c>
      <c r="G60" s="16">
        <f t="shared" si="4"/>
        <v>827.2</v>
      </c>
      <c r="H60" s="17">
        <f t="shared" si="2"/>
        <v>0.55000000000000004</v>
      </c>
      <c r="I60" s="16">
        <f t="shared" si="1"/>
        <v>676.8</v>
      </c>
      <c r="J60" s="98"/>
      <c r="K60" s="98"/>
    </row>
    <row r="61" spans="1:11" s="98" customFormat="1" ht="16.5" customHeight="1" x14ac:dyDescent="0.15">
      <c r="A61" s="64">
        <v>53</v>
      </c>
      <c r="B61" s="112"/>
      <c r="C61" s="42" t="s">
        <v>106</v>
      </c>
      <c r="D61" s="37" t="s">
        <v>3</v>
      </c>
      <c r="E61" s="38">
        <v>1182.9000000000001</v>
      </c>
      <c r="F61" s="39" t="s">
        <v>111</v>
      </c>
      <c r="G61" s="16">
        <v>665.9</v>
      </c>
      <c r="H61" s="17">
        <f t="shared" si="2"/>
        <v>0.56293854087412287</v>
      </c>
      <c r="I61" s="16">
        <f t="shared" si="1"/>
        <v>517.00000000000011</v>
      </c>
      <c r="J61" s="18"/>
      <c r="K61" s="18"/>
    </row>
    <row r="62" spans="1:11" s="18" customFormat="1" ht="11.25" x14ac:dyDescent="0.15">
      <c r="A62" s="64">
        <v>54</v>
      </c>
      <c r="B62" s="113"/>
      <c r="C62" s="42" t="s">
        <v>97</v>
      </c>
      <c r="D62" s="37" t="s">
        <v>144</v>
      </c>
      <c r="E62" s="38">
        <v>10187</v>
      </c>
      <c r="F62" s="39" t="s">
        <v>32</v>
      </c>
      <c r="G62" s="16">
        <f t="shared" si="4"/>
        <v>5602.85</v>
      </c>
      <c r="H62" s="17">
        <f t="shared" si="2"/>
        <v>0.55000000000000004</v>
      </c>
      <c r="I62" s="16">
        <f t="shared" si="1"/>
        <v>4584.1499999999996</v>
      </c>
      <c r="J62" s="72"/>
      <c r="K62" s="72"/>
    </row>
    <row r="63" spans="1:11" s="100" customFormat="1" ht="16.5" customHeight="1" x14ac:dyDescent="0.15">
      <c r="A63" s="64">
        <v>55</v>
      </c>
      <c r="B63" s="111" t="s">
        <v>49</v>
      </c>
      <c r="C63" s="65" t="s">
        <v>88</v>
      </c>
      <c r="D63" s="66" t="s">
        <v>137</v>
      </c>
      <c r="E63" s="67">
        <v>1485.6</v>
      </c>
      <c r="F63" s="55" t="s">
        <v>32</v>
      </c>
      <c r="G63" s="16">
        <f t="shared" si="4"/>
        <v>817.08</v>
      </c>
      <c r="H63" s="17">
        <f t="shared" si="2"/>
        <v>0.55000000000000004</v>
      </c>
      <c r="I63" s="16">
        <f t="shared" si="1"/>
        <v>668.51999999999987</v>
      </c>
      <c r="J63" s="75"/>
      <c r="K63" s="75"/>
    </row>
    <row r="64" spans="1:11" s="98" customFormat="1" ht="16.5" customHeight="1" x14ac:dyDescent="0.15">
      <c r="A64" s="64">
        <v>56</v>
      </c>
      <c r="B64" s="112"/>
      <c r="C64" s="42" t="s">
        <v>98</v>
      </c>
      <c r="D64" s="37" t="s">
        <v>143</v>
      </c>
      <c r="E64" s="38">
        <v>1486.8</v>
      </c>
      <c r="F64" s="39" t="s">
        <v>32</v>
      </c>
      <c r="G64" s="16">
        <f t="shared" si="4"/>
        <v>817.74</v>
      </c>
      <c r="H64" s="17">
        <f t="shared" si="2"/>
        <v>0.55000000000000004</v>
      </c>
      <c r="I64" s="16">
        <f t="shared" si="1"/>
        <v>669.06</v>
      </c>
      <c r="J64" s="72"/>
      <c r="K64" s="72"/>
    </row>
    <row r="65" spans="1:11" s="98" customFormat="1" ht="16.5" customHeight="1" x14ac:dyDescent="0.15">
      <c r="A65" s="64">
        <v>57</v>
      </c>
      <c r="B65" s="112"/>
      <c r="C65" s="42" t="s">
        <v>103</v>
      </c>
      <c r="D65" s="37" t="s">
        <v>145</v>
      </c>
      <c r="E65" s="38">
        <v>1800</v>
      </c>
      <c r="F65" s="39" t="s">
        <v>178</v>
      </c>
      <c r="G65" s="16">
        <f t="shared" si="4"/>
        <v>990.00000000000011</v>
      </c>
      <c r="H65" s="17">
        <f t="shared" si="2"/>
        <v>0.55000000000000004</v>
      </c>
      <c r="I65" s="16">
        <f t="shared" si="1"/>
        <v>809.99999999999989</v>
      </c>
    </row>
    <row r="66" spans="1:11" s="18" customFormat="1" ht="16.5" customHeight="1" x14ac:dyDescent="0.15">
      <c r="A66" s="64">
        <v>58</v>
      </c>
      <c r="B66" s="112"/>
      <c r="C66" s="42" t="s">
        <v>58</v>
      </c>
      <c r="D66" s="37" t="s">
        <v>21</v>
      </c>
      <c r="E66" s="38">
        <v>3933.3</v>
      </c>
      <c r="F66" s="39" t="s">
        <v>32</v>
      </c>
      <c r="G66" s="16">
        <f t="shared" si="4"/>
        <v>2163.3150000000001</v>
      </c>
      <c r="H66" s="17">
        <f t="shared" si="2"/>
        <v>0.54999999999999993</v>
      </c>
      <c r="I66" s="16">
        <f t="shared" si="1"/>
        <v>1769.9850000000001</v>
      </c>
      <c r="J66" s="75"/>
      <c r="K66" s="75"/>
    </row>
    <row r="67" spans="1:11" s="72" customFormat="1" ht="16.5" customHeight="1" x14ac:dyDescent="0.15">
      <c r="A67" s="64">
        <v>59</v>
      </c>
      <c r="B67" s="112"/>
      <c r="C67" s="42" t="s">
        <v>87</v>
      </c>
      <c r="D67" s="37" t="s">
        <v>160</v>
      </c>
      <c r="E67" s="38">
        <v>1610.6</v>
      </c>
      <c r="F67" s="39" t="s">
        <v>32</v>
      </c>
      <c r="G67" s="16">
        <f t="shared" si="4"/>
        <v>885.83</v>
      </c>
      <c r="H67" s="17">
        <f t="shared" si="2"/>
        <v>0.55000000000000004</v>
      </c>
      <c r="I67" s="16">
        <f t="shared" si="1"/>
        <v>724.76999999999987</v>
      </c>
      <c r="J67" s="18"/>
      <c r="K67" s="18"/>
    </row>
    <row r="68" spans="1:11" s="72" customFormat="1" ht="16.5" customHeight="1" x14ac:dyDescent="0.15">
      <c r="A68" s="64">
        <v>60</v>
      </c>
      <c r="B68" s="112"/>
      <c r="C68" s="42" t="s">
        <v>101</v>
      </c>
      <c r="D68" s="37" t="s">
        <v>147</v>
      </c>
      <c r="E68" s="38">
        <v>1800.3</v>
      </c>
      <c r="F68" s="39" t="s">
        <v>32</v>
      </c>
      <c r="G68" s="16">
        <f t="shared" si="4"/>
        <v>990.16500000000008</v>
      </c>
      <c r="H68" s="17">
        <f t="shared" si="2"/>
        <v>0.55000000000000004</v>
      </c>
      <c r="I68" s="16">
        <f t="shared" si="1"/>
        <v>810.13499999999988</v>
      </c>
      <c r="J68" s="18"/>
      <c r="K68" s="18"/>
    </row>
    <row r="69" spans="1:11" s="75" customFormat="1" ht="16.5" customHeight="1" x14ac:dyDescent="0.15">
      <c r="A69" s="64">
        <v>61</v>
      </c>
      <c r="B69" s="113"/>
      <c r="C69" s="42" t="s">
        <v>65</v>
      </c>
      <c r="D69" s="37" t="s">
        <v>138</v>
      </c>
      <c r="E69" s="38">
        <v>2461.1999999999998</v>
      </c>
      <c r="F69" s="39" t="s">
        <v>32</v>
      </c>
      <c r="G69" s="16">
        <f t="shared" si="4"/>
        <v>1353.66</v>
      </c>
      <c r="H69" s="17">
        <f t="shared" si="2"/>
        <v>0.55000000000000004</v>
      </c>
      <c r="I69" s="16">
        <f t="shared" si="1"/>
        <v>1107.5399999999997</v>
      </c>
      <c r="J69" s="18"/>
      <c r="K69" s="18"/>
    </row>
    <row r="70" spans="1:11" s="72" customFormat="1" ht="16.5" customHeight="1" x14ac:dyDescent="0.15">
      <c r="A70" s="64">
        <v>62</v>
      </c>
      <c r="B70" s="111" t="s">
        <v>53</v>
      </c>
      <c r="C70" s="42" t="s">
        <v>104</v>
      </c>
      <c r="D70" s="37" t="s">
        <v>9</v>
      </c>
      <c r="E70" s="38">
        <v>1698.7</v>
      </c>
      <c r="F70" s="39" t="s">
        <v>32</v>
      </c>
      <c r="G70" s="16">
        <f t="shared" si="4"/>
        <v>934.28500000000008</v>
      </c>
      <c r="H70" s="17">
        <f t="shared" si="2"/>
        <v>0.55000000000000004</v>
      </c>
      <c r="I70" s="16">
        <f t="shared" si="1"/>
        <v>764.41499999999996</v>
      </c>
      <c r="J70" s="18"/>
      <c r="K70" s="18"/>
    </row>
    <row r="71" spans="1:11" s="98" customFormat="1" ht="16.5" customHeight="1" x14ac:dyDescent="0.15">
      <c r="A71" s="64">
        <v>63</v>
      </c>
      <c r="B71" s="112"/>
      <c r="C71" s="42" t="s">
        <v>93</v>
      </c>
      <c r="D71" s="37" t="s">
        <v>4</v>
      </c>
      <c r="E71" s="38">
        <v>1701.3</v>
      </c>
      <c r="F71" s="39" t="s">
        <v>32</v>
      </c>
      <c r="G71" s="16">
        <v>986.39</v>
      </c>
      <c r="H71" s="17">
        <f t="shared" si="2"/>
        <v>0.57978604596485039</v>
      </c>
      <c r="I71" s="16">
        <f t="shared" si="1"/>
        <v>714.91</v>
      </c>
      <c r="J71" s="18"/>
      <c r="K71" s="18"/>
    </row>
    <row r="72" spans="1:11" s="75" customFormat="1" ht="16.5" customHeight="1" x14ac:dyDescent="0.15">
      <c r="A72" s="64">
        <v>64</v>
      </c>
      <c r="B72" s="113"/>
      <c r="C72" s="42" t="s">
        <v>81</v>
      </c>
      <c r="D72" s="37" t="s">
        <v>142</v>
      </c>
      <c r="E72" s="38">
        <v>1514.7</v>
      </c>
      <c r="F72" s="39" t="s">
        <v>175</v>
      </c>
      <c r="G72" s="16">
        <f>E72*55%</f>
        <v>833.08500000000004</v>
      </c>
      <c r="H72" s="17">
        <f t="shared" si="2"/>
        <v>0.55000000000000004</v>
      </c>
      <c r="I72" s="16">
        <f t="shared" si="1"/>
        <v>681.61500000000001</v>
      </c>
      <c r="J72" s="18"/>
      <c r="K72" s="18"/>
    </row>
    <row r="73" spans="1:11" s="75" customFormat="1" ht="16.5" customHeight="1" x14ac:dyDescent="0.15">
      <c r="A73" s="27"/>
      <c r="B73" s="28"/>
      <c r="C73" s="28" t="str">
        <f>"도시농업"&amp;COUNTA(C74)&amp;"개소"</f>
        <v>도시농업1개소</v>
      </c>
      <c r="D73" s="29"/>
      <c r="E73" s="30">
        <f>SUM(E74)</f>
        <v>18623</v>
      </c>
      <c r="F73" s="31"/>
      <c r="G73" s="16"/>
      <c r="H73" s="17"/>
      <c r="I73" s="16"/>
      <c r="J73" s="18"/>
      <c r="K73" s="18"/>
    </row>
    <row r="74" spans="1:11" s="72" customFormat="1" ht="16.5" customHeight="1" x14ac:dyDescent="0.15">
      <c r="A74" s="101">
        <v>65</v>
      </c>
      <c r="B74" s="102" t="s">
        <v>20</v>
      </c>
      <c r="C74" s="102" t="s">
        <v>158</v>
      </c>
      <c r="D74" s="103" t="s">
        <v>151</v>
      </c>
      <c r="E74" s="104">
        <v>18623</v>
      </c>
      <c r="F74" s="105" t="s">
        <v>146</v>
      </c>
      <c r="G74" s="16">
        <v>999</v>
      </c>
      <c r="H74" s="17">
        <f>G74/E74</f>
        <v>5.3643344251731728E-2</v>
      </c>
      <c r="I74" s="16">
        <f>E74-G74</f>
        <v>17624</v>
      </c>
    </row>
    <row r="75" spans="1:11" x14ac:dyDescent="0.15">
      <c r="A75" s="3"/>
      <c r="B75" s="3"/>
      <c r="C75" s="3"/>
      <c r="D75" s="4"/>
      <c r="E75" s="7"/>
      <c r="F75" s="5"/>
    </row>
    <row r="76" spans="1:11" x14ac:dyDescent="0.15">
      <c r="A76" s="6"/>
      <c r="B76" s="6"/>
      <c r="C76" s="6"/>
      <c r="D76" s="6"/>
      <c r="E76" s="8"/>
      <c r="F76" s="6"/>
    </row>
    <row r="77" spans="1:11" x14ac:dyDescent="0.15">
      <c r="A77" s="6"/>
      <c r="B77" s="6"/>
      <c r="C77" s="6"/>
      <c r="D77" s="6"/>
      <c r="E77" s="6"/>
      <c r="F77" s="6"/>
    </row>
    <row r="78" spans="1:11" x14ac:dyDescent="0.15">
      <c r="A78" s="6"/>
      <c r="B78" s="6"/>
      <c r="C78" s="6"/>
      <c r="D78" s="6"/>
      <c r="E78" s="8"/>
      <c r="F78" s="6"/>
    </row>
    <row r="79" spans="1:11" x14ac:dyDescent="0.15">
      <c r="A79" s="6"/>
      <c r="B79" s="6"/>
      <c r="C79" s="6"/>
      <c r="D79" s="6"/>
      <c r="E79" s="6"/>
      <c r="F79" s="6"/>
    </row>
    <row r="80" spans="1:11" x14ac:dyDescent="0.15">
      <c r="A80" s="6"/>
      <c r="B80" s="6"/>
      <c r="C80" s="6"/>
      <c r="D80" s="6"/>
      <c r="E80" s="6"/>
      <c r="F80" s="6"/>
    </row>
    <row r="81" spans="1:6" x14ac:dyDescent="0.15">
      <c r="A81" s="6"/>
      <c r="B81" s="6"/>
      <c r="C81" s="6"/>
      <c r="D81" s="6"/>
      <c r="E81" s="6"/>
      <c r="F81" s="6"/>
    </row>
  </sheetData>
  <mergeCells count="12">
    <mergeCell ref="A1:F1"/>
    <mergeCell ref="B63:B69"/>
    <mergeCell ref="B70:B72"/>
    <mergeCell ref="B43:B44"/>
    <mergeCell ref="B45:B46"/>
    <mergeCell ref="B48:B58"/>
    <mergeCell ref="B59:B62"/>
    <mergeCell ref="B41:B42"/>
    <mergeCell ref="B21:B24"/>
    <mergeCell ref="B26:B27"/>
    <mergeCell ref="B28:B33"/>
    <mergeCell ref="B37:B40"/>
  </mergeCells>
  <phoneticPr fontId="17" type="noConversion"/>
  <printOptions horizontalCentered="1" verticalCentered="1"/>
  <pageMargins left="0.39347222447395325" right="0.39347222447395325" top="0.39347222447395325" bottom="0.39347222447395325" header="0" footer="0"/>
  <pageSetup paperSize="9" scale="6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공원</vt:lpstr>
      <vt:lpstr>공원!Print_Area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2024-11-11T01:41:18Z</cp:lastPrinted>
  <dcterms:created xsi:type="dcterms:W3CDTF">2011-01-26T02:20:52Z</dcterms:created>
  <dcterms:modified xsi:type="dcterms:W3CDTF">2025-09-09T06:56:35Z</dcterms:modified>
  <cp:version>1000.0100.01</cp:version>
</cp:coreProperties>
</file>