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6\8월 - 복사본\"/>
    </mc:Choice>
  </mc:AlternateContent>
  <bookViews>
    <workbookView xWindow="0" yWindow="0" windowWidth="28770" windowHeight="12120"/>
  </bookViews>
  <sheets>
    <sheet name="군구세외 일반회계" sheetId="1" r:id="rId1"/>
    <sheet name="군구세외 특별회계" sheetId="2" r:id="rId2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'군구세외 특별회계'!$B$6:$O$75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0">'군구세외 일반회계'!$B$1:$L$69</definedName>
    <definedName name="_xlnm.Print_Area" localSheetId="1">'군구세외 특별회계'!$B$1:$M$69</definedName>
    <definedName name="_xlnm.Print_Titles" localSheetId="0">'군구세외 일반회계'!$5:$6</definedName>
    <definedName name="_xlnm.Print_Titles" localSheetId="1">'군구세외 특별회계'!$5:$6</definedName>
    <definedName name="판매세">0.0825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3" i="2" l="1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L78" i="2"/>
  <c r="G77" i="2"/>
  <c r="O77" i="2"/>
  <c r="K77" i="2"/>
  <c r="K76" i="2" s="1"/>
  <c r="H77" i="2"/>
  <c r="H76" i="2" s="1"/>
  <c r="E77" i="2"/>
  <c r="E76" i="2" s="1"/>
  <c r="O76" i="2"/>
  <c r="O75" i="2"/>
  <c r="H74" i="2" s="1"/>
  <c r="L75" i="2"/>
  <c r="M75" i="2"/>
  <c r="O74" i="2"/>
  <c r="L74" i="2"/>
  <c r="K74" i="2"/>
  <c r="G74" i="2"/>
  <c r="F74" i="2"/>
  <c r="E74" i="2"/>
  <c r="O73" i="2"/>
  <c r="H72" i="2" s="1"/>
  <c r="O72" i="2"/>
  <c r="K72" i="2"/>
  <c r="E72" i="2"/>
  <c r="O71" i="2"/>
  <c r="H70" i="2" s="1"/>
  <c r="O70" i="2"/>
  <c r="K70" i="2"/>
  <c r="E70" i="2"/>
  <c r="O69" i="2"/>
  <c r="O68" i="2"/>
  <c r="H67" i="2" s="1"/>
  <c r="L68" i="2"/>
  <c r="G67" i="2"/>
  <c r="O67" i="2"/>
  <c r="K67" i="2"/>
  <c r="E67" i="2"/>
  <c r="O66" i="2"/>
  <c r="H65" i="2" s="1"/>
  <c r="L66" i="2"/>
  <c r="G65" i="2"/>
  <c r="O65" i="2"/>
  <c r="K65" i="2"/>
  <c r="E65" i="2"/>
  <c r="O64" i="2"/>
  <c r="L64" i="2"/>
  <c r="G63" i="2"/>
  <c r="O63" i="2"/>
  <c r="K63" i="2"/>
  <c r="H63" i="2"/>
  <c r="E63" i="2"/>
  <c r="O62" i="2"/>
  <c r="H61" i="2" s="1"/>
  <c r="L62" i="2"/>
  <c r="G61" i="2"/>
  <c r="O61" i="2"/>
  <c r="K61" i="2"/>
  <c r="K60" i="2" s="1"/>
  <c r="E61" i="2"/>
  <c r="E60" i="2" s="1"/>
  <c r="O60" i="2"/>
  <c r="O59" i="2"/>
  <c r="L59" i="2"/>
  <c r="O58" i="2"/>
  <c r="L58" i="2"/>
  <c r="O57" i="2"/>
  <c r="O56" i="2"/>
  <c r="L56" i="2"/>
  <c r="O55" i="2"/>
  <c r="L55" i="2"/>
  <c r="O54" i="2"/>
  <c r="O53" i="2"/>
  <c r="L53" i="2"/>
  <c r="O52" i="2"/>
  <c r="K52" i="2"/>
  <c r="E52" i="2"/>
  <c r="O51" i="2"/>
  <c r="O50" i="2"/>
  <c r="O49" i="2"/>
  <c r="O48" i="2"/>
  <c r="K48" i="2"/>
  <c r="E48" i="2"/>
  <c r="O47" i="2"/>
  <c r="O46" i="2"/>
  <c r="K46" i="2"/>
  <c r="E46" i="2"/>
  <c r="O45" i="2"/>
  <c r="O44" i="2"/>
  <c r="O43" i="2"/>
  <c r="O42" i="2"/>
  <c r="O41" i="2"/>
  <c r="M41" i="2"/>
  <c r="L41" i="2"/>
  <c r="K41" i="2"/>
  <c r="E41" i="2"/>
  <c r="O40" i="2"/>
  <c r="K40" i="2"/>
  <c r="E40" i="2"/>
  <c r="O39" i="2"/>
  <c r="M39" i="2"/>
  <c r="E39" i="2"/>
  <c r="L39" i="2" s="1"/>
  <c r="O38" i="2"/>
  <c r="L38" i="2"/>
  <c r="O37" i="2"/>
  <c r="E37" i="2"/>
  <c r="O36" i="2"/>
  <c r="K36" i="2"/>
  <c r="G36" i="2"/>
  <c r="L36" i="2" s="1"/>
  <c r="E36" i="2"/>
  <c r="O35" i="2"/>
  <c r="H34" i="2"/>
  <c r="L35" i="2"/>
  <c r="O34" i="2"/>
  <c r="K34" i="2"/>
  <c r="G34" i="2"/>
  <c r="E34" i="2"/>
  <c r="O33" i="2"/>
  <c r="L33" i="2"/>
  <c r="I33" i="2"/>
  <c r="J33" i="2" s="1"/>
  <c r="O32" i="2"/>
  <c r="L32" i="2"/>
  <c r="I32" i="2"/>
  <c r="J32" i="2" s="1"/>
  <c r="O31" i="2"/>
  <c r="L31" i="2"/>
  <c r="O30" i="2"/>
  <c r="L30" i="2"/>
  <c r="O29" i="2"/>
  <c r="H28" i="2"/>
  <c r="L29" i="2"/>
  <c r="O28" i="2"/>
  <c r="K28" i="2"/>
  <c r="G28" i="2"/>
  <c r="L28" i="2" s="1"/>
  <c r="E28" i="2"/>
  <c r="O27" i="2"/>
  <c r="L27" i="2"/>
  <c r="O26" i="2"/>
  <c r="I26" i="2"/>
  <c r="J26" i="2" s="1"/>
  <c r="O25" i="2"/>
  <c r="L25" i="2"/>
  <c r="O24" i="2"/>
  <c r="L24" i="2"/>
  <c r="M24" i="2"/>
  <c r="O23" i="2"/>
  <c r="M23" i="2"/>
  <c r="L23" i="2"/>
  <c r="O22" i="2"/>
  <c r="K22" i="2"/>
  <c r="G22" i="2"/>
  <c r="L22" i="2" s="1"/>
  <c r="E22" i="2"/>
  <c r="O21" i="2"/>
  <c r="M21" i="2"/>
  <c r="L21" i="2"/>
  <c r="O20" i="2"/>
  <c r="L20" i="2"/>
  <c r="J20" i="2"/>
  <c r="I20" i="2"/>
  <c r="M20" i="2"/>
  <c r="O19" i="2"/>
  <c r="L19" i="2"/>
  <c r="O18" i="2"/>
  <c r="O17" i="2"/>
  <c r="L17" i="2"/>
  <c r="I17" i="2"/>
  <c r="J17" i="2" s="1"/>
  <c r="O16" i="2"/>
  <c r="L16" i="2"/>
  <c r="M16" i="2"/>
  <c r="O15" i="2"/>
  <c r="J15" i="2"/>
  <c r="I15" i="2"/>
  <c r="L15" i="2"/>
  <c r="O14" i="2"/>
  <c r="L14" i="2"/>
  <c r="I14" i="2"/>
  <c r="J14" i="2" s="1"/>
  <c r="O13" i="2"/>
  <c r="O12" i="2"/>
  <c r="K12" i="2"/>
  <c r="E12" i="2"/>
  <c r="O11" i="2"/>
  <c r="L11" i="2"/>
  <c r="M11" i="2"/>
  <c r="O10" i="2"/>
  <c r="M10" i="2" s="1"/>
  <c r="O9" i="2"/>
  <c r="K9" i="2"/>
  <c r="K8" i="2" s="1"/>
  <c r="K7" i="2" s="1"/>
  <c r="G9" i="2"/>
  <c r="F9" i="2"/>
  <c r="E9" i="2"/>
  <c r="E8" i="2" s="1"/>
  <c r="O8" i="2"/>
  <c r="E7" i="2"/>
  <c r="L3" i="2"/>
  <c r="K77" i="1"/>
  <c r="K76" i="1" s="1"/>
  <c r="H77" i="1"/>
  <c r="M78" i="1"/>
  <c r="E77" i="1"/>
  <c r="E76" i="1" s="1"/>
  <c r="H76" i="1"/>
  <c r="I75" i="1"/>
  <c r="I74" i="1" s="1"/>
  <c r="M75" i="1"/>
  <c r="H74" i="1"/>
  <c r="G74" i="1"/>
  <c r="M74" i="1" s="1"/>
  <c r="F74" i="1"/>
  <c r="I73" i="1"/>
  <c r="I72" i="1" s="1"/>
  <c r="M73" i="1"/>
  <c r="H72" i="1"/>
  <c r="G72" i="1"/>
  <c r="M72" i="1" s="1"/>
  <c r="F72" i="1"/>
  <c r="I71" i="1"/>
  <c r="I70" i="1" s="1"/>
  <c r="M71" i="1"/>
  <c r="H70" i="1"/>
  <c r="G70" i="1"/>
  <c r="M70" i="1" s="1"/>
  <c r="F70" i="1"/>
  <c r="I69" i="1"/>
  <c r="M69" i="1"/>
  <c r="L69" i="1"/>
  <c r="H67" i="1"/>
  <c r="G67" i="1"/>
  <c r="I68" i="1"/>
  <c r="K67" i="1"/>
  <c r="H65" i="1"/>
  <c r="G65" i="1"/>
  <c r="I66" i="1"/>
  <c r="K65" i="1"/>
  <c r="E65" i="1"/>
  <c r="H63" i="1"/>
  <c r="G63" i="1"/>
  <c r="I64" i="1"/>
  <c r="K63" i="1"/>
  <c r="E63" i="1"/>
  <c r="H61" i="1"/>
  <c r="G61" i="1"/>
  <c r="K61" i="1"/>
  <c r="E61" i="1"/>
  <c r="H60" i="1"/>
  <c r="K52" i="1"/>
  <c r="I59" i="1"/>
  <c r="M59" i="1"/>
  <c r="I58" i="1"/>
  <c r="J58" i="1" s="1"/>
  <c r="L57" i="1"/>
  <c r="I57" i="1"/>
  <c r="J57" i="1" s="1"/>
  <c r="M57" i="1"/>
  <c r="L56" i="1"/>
  <c r="M56" i="1"/>
  <c r="I56" i="1"/>
  <c r="J56" i="1" s="1"/>
  <c r="L55" i="1"/>
  <c r="I55" i="1"/>
  <c r="J55" i="1" s="1"/>
  <c r="M55" i="1"/>
  <c r="L54" i="1"/>
  <c r="I54" i="1"/>
  <c r="J54" i="1" s="1"/>
  <c r="L53" i="1"/>
  <c r="I53" i="1"/>
  <c r="H52" i="1"/>
  <c r="G52" i="1"/>
  <c r="L51" i="1"/>
  <c r="I51" i="1"/>
  <c r="J51" i="1" s="1"/>
  <c r="M51" i="1"/>
  <c r="L50" i="1"/>
  <c r="M50" i="1"/>
  <c r="I50" i="1"/>
  <c r="J50" i="1" s="1"/>
  <c r="L49" i="1"/>
  <c r="I49" i="1"/>
  <c r="H48" i="1"/>
  <c r="G48" i="1"/>
  <c r="L48" i="1"/>
  <c r="K48" i="1"/>
  <c r="F48" i="1"/>
  <c r="E48" i="1"/>
  <c r="L47" i="1"/>
  <c r="H46" i="1"/>
  <c r="G46" i="1"/>
  <c r="L46" i="1"/>
  <c r="K46" i="1"/>
  <c r="F46" i="1"/>
  <c r="E46" i="1"/>
  <c r="L45" i="1"/>
  <c r="I45" i="1"/>
  <c r="J45" i="1" s="1"/>
  <c r="M45" i="1"/>
  <c r="I44" i="1"/>
  <c r="J44" i="1" s="1"/>
  <c r="M43" i="1"/>
  <c r="L43" i="1"/>
  <c r="G41" i="1"/>
  <c r="J42" i="1"/>
  <c r="I42" i="1"/>
  <c r="M42" i="1"/>
  <c r="K41" i="1"/>
  <c r="F41" i="1"/>
  <c r="E41" i="1"/>
  <c r="L39" i="1"/>
  <c r="I38" i="1"/>
  <c r="J38" i="1" s="1"/>
  <c r="M38" i="1"/>
  <c r="M37" i="1"/>
  <c r="L37" i="1"/>
  <c r="K36" i="1"/>
  <c r="E36" i="1"/>
  <c r="H36" i="1"/>
  <c r="K34" i="1"/>
  <c r="G34" i="1"/>
  <c r="E34" i="1"/>
  <c r="H34" i="1"/>
  <c r="M33" i="1"/>
  <c r="L33" i="1"/>
  <c r="I33" i="1"/>
  <c r="J33" i="1" s="1"/>
  <c r="I32" i="1"/>
  <c r="J32" i="1" s="1"/>
  <c r="M32" i="1"/>
  <c r="J31" i="1"/>
  <c r="L31" i="1"/>
  <c r="I31" i="1"/>
  <c r="M30" i="1"/>
  <c r="I30" i="1"/>
  <c r="J30" i="1" s="1"/>
  <c r="L30" i="1"/>
  <c r="L29" i="1"/>
  <c r="H28" i="1"/>
  <c r="G28" i="1"/>
  <c r="M27" i="1"/>
  <c r="I26" i="1"/>
  <c r="J26" i="1" s="1"/>
  <c r="I25" i="1"/>
  <c r="J25" i="1" s="1"/>
  <c r="M25" i="1"/>
  <c r="L24" i="1"/>
  <c r="H22" i="1"/>
  <c r="M24" i="1"/>
  <c r="I24" i="1"/>
  <c r="J24" i="1" s="1"/>
  <c r="K22" i="1"/>
  <c r="I23" i="1"/>
  <c r="L23" i="1"/>
  <c r="E22" i="1"/>
  <c r="F22" i="1"/>
  <c r="I21" i="1"/>
  <c r="J21" i="1" s="1"/>
  <c r="L21" i="1"/>
  <c r="I20" i="1"/>
  <c r="J20" i="1" s="1"/>
  <c r="M19" i="1"/>
  <c r="M18" i="1"/>
  <c r="I18" i="1"/>
  <c r="J18" i="1" s="1"/>
  <c r="L18" i="1"/>
  <c r="M17" i="1"/>
  <c r="M16" i="1"/>
  <c r="I16" i="1"/>
  <c r="J16" i="1" s="1"/>
  <c r="L16" i="1"/>
  <c r="M15" i="1"/>
  <c r="K12" i="1"/>
  <c r="M14" i="1"/>
  <c r="F12" i="1"/>
  <c r="E12" i="1"/>
  <c r="H12" i="1"/>
  <c r="G12" i="1"/>
  <c r="H9" i="1"/>
  <c r="I11" i="1"/>
  <c r="J11" i="1" s="1"/>
  <c r="K9" i="1"/>
  <c r="M10" i="1"/>
  <c r="I10" i="1"/>
  <c r="L10" i="1"/>
  <c r="B4" i="2"/>
  <c r="B2" i="2" s="1"/>
  <c r="M12" i="1" l="1"/>
  <c r="L12" i="1"/>
  <c r="J10" i="1"/>
  <c r="J9" i="1" s="1"/>
  <c r="I9" i="1"/>
  <c r="I22" i="1"/>
  <c r="H8" i="1"/>
  <c r="G40" i="1"/>
  <c r="M41" i="1"/>
  <c r="L41" i="1"/>
  <c r="J23" i="1"/>
  <c r="I19" i="1"/>
  <c r="J19" i="1" s="1"/>
  <c r="E74" i="1"/>
  <c r="L75" i="1"/>
  <c r="E9" i="1"/>
  <c r="E8" i="1" s="1"/>
  <c r="M21" i="1"/>
  <c r="M23" i="1"/>
  <c r="L27" i="1"/>
  <c r="K28" i="1"/>
  <c r="K8" i="1" s="1"/>
  <c r="K7" i="1" s="1"/>
  <c r="M31" i="1"/>
  <c r="M35" i="1"/>
  <c r="G36" i="1"/>
  <c r="M39" i="1"/>
  <c r="K40" i="1"/>
  <c r="H41" i="1"/>
  <c r="H40" i="1" s="1"/>
  <c r="M48" i="1"/>
  <c r="F52" i="1"/>
  <c r="I52" i="1"/>
  <c r="J53" i="1"/>
  <c r="K72" i="1"/>
  <c r="J73" i="1"/>
  <c r="J72" i="1" s="1"/>
  <c r="L13" i="2"/>
  <c r="M13" i="2"/>
  <c r="M14" i="2"/>
  <c r="H60" i="2"/>
  <c r="G22" i="1"/>
  <c r="L14" i="1"/>
  <c r="I15" i="1"/>
  <c r="J15" i="1" s="1"/>
  <c r="I17" i="1"/>
  <c r="J17" i="1" s="1"/>
  <c r="F9" i="1"/>
  <c r="L11" i="1"/>
  <c r="L13" i="1"/>
  <c r="I14" i="1"/>
  <c r="J14" i="1" s="1"/>
  <c r="L15" i="1"/>
  <c r="L17" i="1"/>
  <c r="L19" i="1"/>
  <c r="I27" i="1"/>
  <c r="J27" i="1" s="1"/>
  <c r="E28" i="1"/>
  <c r="I35" i="1"/>
  <c r="F34" i="1"/>
  <c r="M34" i="1" s="1"/>
  <c r="I39" i="1"/>
  <c r="J39" i="1" s="1"/>
  <c r="M46" i="1"/>
  <c r="J59" i="1"/>
  <c r="I62" i="1"/>
  <c r="E67" i="1"/>
  <c r="E72" i="1"/>
  <c r="L72" i="1" s="1"/>
  <c r="L73" i="1"/>
  <c r="M9" i="2"/>
  <c r="L9" i="2"/>
  <c r="L10" i="2"/>
  <c r="I10" i="2"/>
  <c r="H12" i="2"/>
  <c r="M11" i="1"/>
  <c r="M13" i="1"/>
  <c r="L28" i="1"/>
  <c r="I29" i="1"/>
  <c r="F28" i="1"/>
  <c r="M28" i="1" s="1"/>
  <c r="M29" i="1"/>
  <c r="L34" i="1"/>
  <c r="J41" i="1"/>
  <c r="I48" i="1"/>
  <c r="J49" i="1"/>
  <c r="J48" i="1" s="1"/>
  <c r="L61" i="1"/>
  <c r="G60" i="1"/>
  <c r="J64" i="1"/>
  <c r="J63" i="1" s="1"/>
  <c r="I63" i="1"/>
  <c r="I47" i="1"/>
  <c r="L63" i="1"/>
  <c r="J66" i="1"/>
  <c r="J65" i="1" s="1"/>
  <c r="I65" i="1"/>
  <c r="K70" i="1"/>
  <c r="J71" i="1"/>
  <c r="J70" i="1" s="1"/>
  <c r="K74" i="1"/>
  <c r="J75" i="1"/>
  <c r="J74" i="1" s="1"/>
  <c r="I19" i="2"/>
  <c r="J19" i="2" s="1"/>
  <c r="M19" i="2"/>
  <c r="G9" i="1"/>
  <c r="I13" i="1"/>
  <c r="M52" i="1"/>
  <c r="L59" i="1"/>
  <c r="E52" i="1"/>
  <c r="L52" i="1" s="1"/>
  <c r="L65" i="1"/>
  <c r="E70" i="1"/>
  <c r="L71" i="1"/>
  <c r="F40" i="1"/>
  <c r="E60" i="1"/>
  <c r="J68" i="1"/>
  <c r="I67" i="1"/>
  <c r="B2" i="1"/>
  <c r="L25" i="1"/>
  <c r="L35" i="1"/>
  <c r="I37" i="1"/>
  <c r="F36" i="1"/>
  <c r="I43" i="1"/>
  <c r="J43" i="1" s="1"/>
  <c r="M54" i="1"/>
  <c r="K60" i="1"/>
  <c r="L67" i="1"/>
  <c r="J69" i="1"/>
  <c r="M47" i="1"/>
  <c r="M49" i="1"/>
  <c r="M53" i="1"/>
  <c r="L62" i="1"/>
  <c r="L64" i="1"/>
  <c r="L66" i="1"/>
  <c r="L68" i="1"/>
  <c r="L70" i="1"/>
  <c r="L74" i="1"/>
  <c r="M17" i="2"/>
  <c r="I25" i="2"/>
  <c r="J25" i="2" s="1"/>
  <c r="I27" i="2"/>
  <c r="J27" i="2" s="1"/>
  <c r="I29" i="2"/>
  <c r="F28" i="2"/>
  <c r="I30" i="2"/>
  <c r="J30" i="2" s="1"/>
  <c r="I31" i="2"/>
  <c r="J31" i="2" s="1"/>
  <c r="M57" i="2"/>
  <c r="L57" i="2"/>
  <c r="L65" i="2"/>
  <c r="L77" i="2"/>
  <c r="G76" i="2"/>
  <c r="M62" i="1"/>
  <c r="M64" i="1"/>
  <c r="M66" i="1"/>
  <c r="M68" i="1"/>
  <c r="I13" i="2"/>
  <c r="F12" i="2"/>
  <c r="H22" i="2"/>
  <c r="I35" i="2"/>
  <c r="F34" i="2"/>
  <c r="M44" i="2"/>
  <c r="H46" i="2"/>
  <c r="L67" i="2"/>
  <c r="M74" i="2"/>
  <c r="I75" i="2"/>
  <c r="L34" i="2"/>
  <c r="I42" i="2"/>
  <c r="M54" i="2"/>
  <c r="L54" i="2"/>
  <c r="F61" i="1"/>
  <c r="F63" i="1"/>
  <c r="M63" i="1" s="1"/>
  <c r="F65" i="1"/>
  <c r="M65" i="1" s="1"/>
  <c r="F67" i="1"/>
  <c r="M67" i="1" s="1"/>
  <c r="G77" i="1"/>
  <c r="L78" i="1"/>
  <c r="M15" i="2"/>
  <c r="L44" i="2"/>
  <c r="L50" i="2"/>
  <c r="L32" i="1"/>
  <c r="L38" i="1"/>
  <c r="L42" i="1"/>
  <c r="I78" i="1"/>
  <c r="F77" i="1"/>
  <c r="F76" i="1" s="1"/>
  <c r="I11" i="2"/>
  <c r="J11" i="2" s="1"/>
  <c r="M27" i="2"/>
  <c r="M28" i="2"/>
  <c r="M29" i="2"/>
  <c r="M30" i="2"/>
  <c r="L37" i="2"/>
  <c r="I44" i="2"/>
  <c r="J44" i="2" s="1"/>
  <c r="H52" i="2"/>
  <c r="L61" i="2"/>
  <c r="M69" i="2"/>
  <c r="H9" i="2"/>
  <c r="I16" i="2"/>
  <c r="J16" i="2" s="1"/>
  <c r="I21" i="2"/>
  <c r="J21" i="2" s="1"/>
  <c r="I23" i="2"/>
  <c r="F22" i="2"/>
  <c r="M22" i="2" s="1"/>
  <c r="I24" i="2"/>
  <c r="J24" i="2" s="1"/>
  <c r="M25" i="2"/>
  <c r="M31" i="2"/>
  <c r="M32" i="2"/>
  <c r="M33" i="2"/>
  <c r="M34" i="2"/>
  <c r="M35" i="2"/>
  <c r="M37" i="2"/>
  <c r="H36" i="2"/>
  <c r="I39" i="2"/>
  <c r="J39" i="2" s="1"/>
  <c r="L63" i="2"/>
  <c r="I78" i="2"/>
  <c r="G52" i="2"/>
  <c r="I55" i="2"/>
  <c r="J55" i="2" s="1"/>
  <c r="I58" i="2"/>
  <c r="J58" i="2" s="1"/>
  <c r="M62" i="2"/>
  <c r="M66" i="2"/>
  <c r="M68" i="2"/>
  <c r="G70" i="2"/>
  <c r="G72" i="2"/>
  <c r="M78" i="2"/>
  <c r="L69" i="2"/>
  <c r="L71" i="2"/>
  <c r="L73" i="2"/>
  <c r="I56" i="2"/>
  <c r="J56" i="2" s="1"/>
  <c r="I59" i="2"/>
  <c r="J59" i="2" s="1"/>
  <c r="I69" i="2"/>
  <c r="J69" i="2" s="1"/>
  <c r="F77" i="2"/>
  <c r="F76" i="2" s="1"/>
  <c r="I53" i="2" l="1"/>
  <c r="F52" i="2"/>
  <c r="L70" i="2"/>
  <c r="L18" i="2"/>
  <c r="M18" i="2"/>
  <c r="J42" i="2"/>
  <c r="J37" i="1"/>
  <c r="J36" i="1" s="1"/>
  <c r="I36" i="1"/>
  <c r="I9" i="2"/>
  <c r="J10" i="2"/>
  <c r="J9" i="2" s="1"/>
  <c r="G12" i="2"/>
  <c r="M36" i="1"/>
  <c r="L36" i="1"/>
  <c r="F72" i="2"/>
  <c r="I73" i="2"/>
  <c r="M42" i="2"/>
  <c r="L42" i="2"/>
  <c r="G60" i="2"/>
  <c r="I50" i="2"/>
  <c r="J50" i="2" s="1"/>
  <c r="I77" i="1"/>
  <c r="I76" i="1" s="1"/>
  <c r="J78" i="1"/>
  <c r="J77" i="1" s="1"/>
  <c r="J76" i="1" s="1"/>
  <c r="F60" i="1"/>
  <c r="M60" i="1" s="1"/>
  <c r="I51" i="2"/>
  <c r="J51" i="2" s="1"/>
  <c r="M77" i="2"/>
  <c r="H48" i="2"/>
  <c r="L60" i="1"/>
  <c r="E7" i="1"/>
  <c r="M45" i="2"/>
  <c r="L45" i="2"/>
  <c r="M53" i="2"/>
  <c r="F70" i="2"/>
  <c r="M70" i="2" s="1"/>
  <c r="I71" i="2"/>
  <c r="I68" i="2"/>
  <c r="F67" i="2"/>
  <c r="M67" i="2" s="1"/>
  <c r="I62" i="2"/>
  <c r="F61" i="2"/>
  <c r="I22" i="2"/>
  <c r="J23" i="2"/>
  <c r="J22" i="2" s="1"/>
  <c r="M43" i="2"/>
  <c r="L43" i="2"/>
  <c r="M73" i="2"/>
  <c r="I57" i="2"/>
  <c r="J57" i="2" s="1"/>
  <c r="J35" i="2"/>
  <c r="J34" i="2" s="1"/>
  <c r="I34" i="2"/>
  <c r="M71" i="2"/>
  <c r="I49" i="2"/>
  <c r="F48" i="2"/>
  <c r="J62" i="1"/>
  <c r="J61" i="1" s="1"/>
  <c r="I61" i="1"/>
  <c r="I60" i="1" s="1"/>
  <c r="J35" i="1"/>
  <c r="J34" i="1" s="1"/>
  <c r="I34" i="1"/>
  <c r="M40" i="1"/>
  <c r="M49" i="2"/>
  <c r="G48" i="2"/>
  <c r="L49" i="2"/>
  <c r="M59" i="2"/>
  <c r="M47" i="2"/>
  <c r="G46" i="2"/>
  <c r="L47" i="2"/>
  <c r="I38" i="2"/>
  <c r="J38" i="2" s="1"/>
  <c r="L77" i="1"/>
  <c r="G76" i="1"/>
  <c r="M77" i="1"/>
  <c r="M58" i="2"/>
  <c r="I74" i="2"/>
  <c r="J75" i="2"/>
  <c r="J74" i="2" s="1"/>
  <c r="M50" i="2"/>
  <c r="I43" i="2"/>
  <c r="J43" i="2" s="1"/>
  <c r="J29" i="2"/>
  <c r="J28" i="2" s="1"/>
  <c r="I28" i="2"/>
  <c r="J13" i="1"/>
  <c r="J12" i="1" s="1"/>
  <c r="J8" i="1" s="1"/>
  <c r="I12" i="1"/>
  <c r="I8" i="1" s="1"/>
  <c r="I7" i="1" s="1"/>
  <c r="I46" i="1"/>
  <c r="J47" i="1"/>
  <c r="J46" i="1" s="1"/>
  <c r="J40" i="1" s="1"/>
  <c r="M61" i="1"/>
  <c r="M22" i="1"/>
  <c r="L22" i="1"/>
  <c r="H7" i="1"/>
  <c r="I64" i="2"/>
  <c r="F63" i="2"/>
  <c r="M63" i="2" s="1"/>
  <c r="J78" i="2"/>
  <c r="J77" i="2" s="1"/>
  <c r="J76" i="2" s="1"/>
  <c r="I77" i="2"/>
  <c r="I76" i="2" s="1"/>
  <c r="I66" i="2"/>
  <c r="F65" i="2"/>
  <c r="M65" i="2" s="1"/>
  <c r="F36" i="2"/>
  <c r="I37" i="2"/>
  <c r="M56" i="2"/>
  <c r="I45" i="2"/>
  <c r="J45" i="2" s="1"/>
  <c r="H40" i="2"/>
  <c r="G8" i="1"/>
  <c r="M9" i="1"/>
  <c r="L9" i="1"/>
  <c r="E40" i="1"/>
  <c r="L40" i="1" s="1"/>
  <c r="I18" i="2"/>
  <c r="J18" i="2" s="1"/>
  <c r="M55" i="2"/>
  <c r="M72" i="2"/>
  <c r="L72" i="2"/>
  <c r="M64" i="2"/>
  <c r="M52" i="2"/>
  <c r="L52" i="2"/>
  <c r="M51" i="2"/>
  <c r="L51" i="2"/>
  <c r="H8" i="2"/>
  <c r="I54" i="2"/>
  <c r="J54" i="2" s="1"/>
  <c r="I47" i="2"/>
  <c r="F46" i="2"/>
  <c r="F40" i="2" s="1"/>
  <c r="J13" i="2"/>
  <c r="J12" i="2" s="1"/>
  <c r="I12" i="2"/>
  <c r="M76" i="2"/>
  <c r="L76" i="2"/>
  <c r="M38" i="2"/>
  <c r="J67" i="1"/>
  <c r="J29" i="1"/>
  <c r="J28" i="1" s="1"/>
  <c r="I28" i="1"/>
  <c r="I41" i="1"/>
  <c r="I40" i="1" s="1"/>
  <c r="F8" i="1"/>
  <c r="J52" i="1"/>
  <c r="J22" i="1"/>
  <c r="J7" i="1" l="1"/>
  <c r="J66" i="2"/>
  <c r="J65" i="2" s="1"/>
  <c r="I65" i="2"/>
  <c r="I72" i="2"/>
  <c r="J73" i="2"/>
  <c r="J72" i="2" s="1"/>
  <c r="M46" i="2"/>
  <c r="L46" i="2"/>
  <c r="G40" i="2"/>
  <c r="J60" i="1"/>
  <c r="F60" i="2"/>
  <c r="M61" i="2"/>
  <c r="I46" i="2"/>
  <c r="J47" i="2"/>
  <c r="J46" i="2" s="1"/>
  <c r="J62" i="2"/>
  <c r="J61" i="2" s="1"/>
  <c r="I61" i="2"/>
  <c r="F7" i="1"/>
  <c r="J37" i="2"/>
  <c r="J36" i="2" s="1"/>
  <c r="J8" i="2" s="1"/>
  <c r="I36" i="2"/>
  <c r="I8" i="2" s="1"/>
  <c r="M76" i="1"/>
  <c r="L76" i="1"/>
  <c r="I48" i="2"/>
  <c r="J49" i="2"/>
  <c r="J48" i="2" s="1"/>
  <c r="M60" i="2"/>
  <c r="L60" i="2"/>
  <c r="H7" i="2"/>
  <c r="M36" i="2"/>
  <c r="F8" i="2"/>
  <c r="F7" i="2" s="1"/>
  <c r="J64" i="2"/>
  <c r="J63" i="2" s="1"/>
  <c r="I63" i="2"/>
  <c r="J68" i="2"/>
  <c r="J67" i="2" s="1"/>
  <c r="I67" i="2"/>
  <c r="L12" i="2"/>
  <c r="M12" i="2"/>
  <c r="G8" i="2"/>
  <c r="J41" i="2"/>
  <c r="M8" i="1"/>
  <c r="L8" i="1"/>
  <c r="G7" i="1"/>
  <c r="M48" i="2"/>
  <c r="L48" i="2"/>
  <c r="I70" i="2"/>
  <c r="J71" i="2"/>
  <c r="J70" i="2" s="1"/>
  <c r="I41" i="2"/>
  <c r="I52" i="2"/>
  <c r="J53" i="2"/>
  <c r="J52" i="2" s="1"/>
  <c r="J7" i="2" l="1"/>
  <c r="J40" i="2"/>
  <c r="L8" i="2"/>
  <c r="M8" i="2"/>
  <c r="G7" i="2"/>
  <c r="I60" i="2"/>
  <c r="I40" i="2"/>
  <c r="I7" i="2" s="1"/>
  <c r="M7" i="1"/>
  <c r="L7" i="1"/>
  <c r="J60" i="2"/>
  <c r="L40" i="2"/>
  <c r="M40" i="2"/>
  <c r="M7" i="2" l="1"/>
  <c r="L7" i="2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sharedStrings.xml><?xml version="1.0" encoding="utf-8"?>
<sst xmlns="http://schemas.openxmlformats.org/spreadsheetml/2006/main" count="187" uniqueCount="127">
  <si>
    <t>기관명</t>
    <phoneticPr fontId="3" type="noConversion"/>
  </si>
  <si>
    <t>미추홀구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</si>
  <si>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</si>
  <si>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</si>
  <si>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</si>
  <si>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</si>
  <si>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</si>
  <si>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정리보류액</t>
  </si>
  <si>
    <t>미수납액</t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</si>
  <si>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</si>
  <si>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</si>
  <si>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</si>
  <si>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</si>
  <si>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</si>
  <si>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</si>
  <si>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</si>
  <si>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체납액
(F=E-G)</t>
  </si>
  <si>
    <t>납기미도래
(G)</t>
  </si>
  <si>
    <t>(C/A)</t>
    <phoneticPr fontId="3" type="noConversion"/>
  </si>
  <si>
    <t>(C/B)</t>
    <phoneticPr fontId="3" type="noConversion"/>
  </si>
  <si>
    <t>200 세외수입</t>
    <phoneticPr fontId="3" type="noConversion"/>
  </si>
  <si>
    <t>210 경상적세외수입</t>
  </si>
  <si>
    <t>211 재산임대수입</t>
  </si>
  <si>
    <t>211-01 국유재산대부료</t>
    <phoneticPr fontId="3" type="noConversion"/>
  </si>
  <si>
    <t>211-02 공유재산임대료</t>
  </si>
  <si>
    <t>212 사용료수입</t>
  </si>
  <si>
    <t xml:space="preserve"> </t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</si>
  <si>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</si>
  <si>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</si>
  <si>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</si>
  <si>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</si>
  <si>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</si>
  <si>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</si>
  <si>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</si>
  <si>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</si>
  <si>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</si>
  <si>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</si>
  <si>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</si>
  <si>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</si>
  <si>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</si>
  <si>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</si>
  <si>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</si>
  <si>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</si>
  <si>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</si>
  <si>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</si>
  <si>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</si>
  <si>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</si>
  <si>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</si>
  <si>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</si>
  <si>
    <t>215-01 징수교부금수입</t>
  </si>
  <si>
    <t>216 이자수입</t>
  </si>
  <si>
    <t>216-01 공공예금이자수입</t>
  </si>
  <si>
    <t>216-02 융자금회수이자수입</t>
  </si>
  <si>
    <t>216-03 기타이자수입</t>
  </si>
  <si>
    <t>220 임시적세외수입</t>
  </si>
  <si>
    <t>221 재산매각수입</t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</si>
  <si>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</si>
  <si>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</si>
  <si>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</si>
  <si>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</si>
  <si>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</si>
  <si>
    <t>222-01 자치단체간부담금</t>
  </si>
  <si>
    <t>223 보조금반환수입</t>
  </si>
  <si>
    <t>223-01 시ㆍ도비보조금등반환수입</t>
  </si>
  <si>
    <t>223-02 자체보조금등반환수입</t>
  </si>
  <si>
    <t>223-03 위탁비반환수입</t>
  </si>
  <si>
    <t>224 기타수입</t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</si>
  <si>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</si>
  <si>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</si>
  <si>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</si>
  <si>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</si>
  <si>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</si>
  <si>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</si>
  <si>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</si>
  <si>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</si>
  <si>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</si>
  <si>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</si>
  <si>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</si>
  <si>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</si>
  <si>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</si>
  <si>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</si>
  <si>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</si>
  <si>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234-01 차량관련과태료</t>
  </si>
  <si>
    <t>234-02 기타과태료</t>
  </si>
  <si>
    <t>235 환수금</t>
  </si>
  <si>
    <t>235-01 부정이익환수금</t>
  </si>
  <si>
    <t>236 부담금</t>
  </si>
  <si>
    <t>236-01 부담금</t>
  </si>
  <si>
    <t>237 범칙금</t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</si>
  <si>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</si>
  <si>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</si>
  <si>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</si>
  <si>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>기관명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</si>
  <si>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</si>
  <si>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</si>
  <si>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</si>
  <si>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징수율</t>
    <phoneticPr fontId="3" type="noConversion"/>
  </si>
  <si>
    <t>(C/A)</t>
    <phoneticPr fontId="3" type="noConversion"/>
  </si>
  <si>
    <t>200 세외수입</t>
    <phoneticPr fontId="3" type="noConversion"/>
  </si>
  <si>
    <t>목</t>
  </si>
  <si>
    <t>210 경상적세외수입</t>
    <phoneticPr fontId="3" type="noConversion"/>
  </si>
  <si>
    <t>211 재산임대수입</t>
    <phoneticPr fontId="3" type="noConversion"/>
  </si>
  <si>
    <t>211-01 국유재산임대료</t>
    <phoneticPr fontId="3" type="noConversion"/>
  </si>
  <si>
    <t>211-02 공유재산임대료</t>
    <phoneticPr fontId="3" type="noConversion"/>
  </si>
  <si>
    <t>212 사용료수입</t>
    <phoneticPr fontId="3" type="noConversion"/>
  </si>
  <si>
    <t>213 수수료수입</t>
    <phoneticPr fontId="3" type="noConversion"/>
  </si>
  <si>
    <t>214 사업수입</t>
    <phoneticPr fontId="3" type="noConversion"/>
  </si>
  <si>
    <t>215 징수교부금수입</t>
    <phoneticPr fontId="3" type="noConversion"/>
  </si>
  <si>
    <t>216 이자수입</t>
    <phoneticPr fontId="3" type="noConversion"/>
  </si>
  <si>
    <t>220 임시적세외수입</t>
    <phoneticPr fontId="3" type="noConversion"/>
  </si>
  <si>
    <t>221 재산매각수입</t>
    <phoneticPr fontId="3" type="noConversion"/>
  </si>
  <si>
    <t>222 자치단체간부담금</t>
    <phoneticPr fontId="3" type="noConversion"/>
  </si>
  <si>
    <t>223 보조금반환수입</t>
    <phoneticPr fontId="3" type="noConversion"/>
  </si>
  <si>
    <t>224 기타수입</t>
    <phoneticPr fontId="3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</si>
  <si>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3" type="noConversion"/>
  </si>
  <si>
    <t>231 과징금</t>
    <phoneticPr fontId="3" type="noConversion"/>
  </si>
  <si>
    <t>231-01 과징금</t>
    <phoneticPr fontId="3" type="noConversion"/>
  </si>
  <si>
    <t>232 이행강제금</t>
    <phoneticPr fontId="3" type="noConversion"/>
  </si>
  <si>
    <t>232-01 이행강제금</t>
    <phoneticPr fontId="3" type="noConversion"/>
  </si>
  <si>
    <t>233 변상금</t>
    <phoneticPr fontId="3" type="noConversion"/>
  </si>
  <si>
    <t>233-01 변상금</t>
    <phoneticPr fontId="3" type="noConversion"/>
  </si>
  <si>
    <t>234 과태료</t>
    <phoneticPr fontId="3" type="noConversion"/>
  </si>
  <si>
    <t>235 환수금</t>
    <phoneticPr fontId="3" type="noConversion"/>
  </si>
  <si>
    <t>236 부담금</t>
    <phoneticPr fontId="3" type="noConversion"/>
  </si>
  <si>
    <t>237 범칙금</t>
    <phoneticPr fontId="3" type="noConversion"/>
  </si>
  <si>
    <t>240 지난연도 수입</t>
    <phoneticPr fontId="3" type="noConversion"/>
  </si>
  <si>
    <t xml:space="preserve">2026년  8월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</si>
</sst>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20"/>
      <name val="HY헤드라인M"/>
      <family val="1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CAFAFE"/>
        <bgColor indexed="64"/>
      </patternFill>
    </fill>
    <fill>
      <patternFill patternType="solid">
        <fgColor rgb="FFE2FED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0D1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</xf>
    <xf numFmtId="41" fontId="6" fillId="2" borderId="1" xfId="1" applyFont="1" applyFill="1" applyBorder="1" applyAlignment="1" applyProtection="1">
      <alignment horizontal="center" vertical="center"/>
    </xf>
    <xf numFmtId="41" fontId="7" fillId="0" borderId="2" xfId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1" fontId="8" fillId="0" borderId="0" xfId="1" applyFont="1" applyFill="1" applyBorder="1" applyAlignment="1" applyProtection="1">
      <alignment vertical="center"/>
    </xf>
    <xf numFmtId="41" fontId="2" fillId="0" borderId="0" xfId="1" applyFont="1" applyFill="1" applyBorder="1" applyAlignment="1" applyProtection="1">
      <alignment vertical="center"/>
    </xf>
    <xf numFmtId="41" fontId="9" fillId="0" borderId="4" xfId="1" applyFont="1" applyFill="1" applyBorder="1" applyAlignment="1" applyProtection="1">
      <alignment horizontal="right" vertical="center"/>
    </xf>
    <xf numFmtId="41" fontId="2" fillId="0" borderId="0" xfId="1" applyFont="1" applyAlignment="1" applyProtection="1">
      <alignment vertical="center"/>
    </xf>
    <xf numFmtId="41" fontId="10" fillId="3" borderId="5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horizontal="right" vertical="center"/>
    </xf>
    <xf numFmtId="41" fontId="10" fillId="3" borderId="7" xfId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" vertical="center"/>
    </xf>
    <xf numFmtId="41" fontId="10" fillId="3" borderId="9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1" xfId="1" applyFont="1" applyFill="1" applyBorder="1" applyAlignment="1" applyProtection="1">
      <alignment horizontal="center" vertical="center"/>
    </xf>
    <xf numFmtId="41" fontId="10" fillId="0" borderId="0" xfId="1" applyFont="1" applyAlignment="1" applyProtection="1">
      <alignment vertical="center"/>
    </xf>
    <xf numFmtId="41" fontId="10" fillId="3" borderId="12" xfId="1" applyFont="1" applyFill="1" applyBorder="1" applyAlignment="1" applyProtection="1">
      <alignment vertical="center"/>
    </xf>
    <xf numFmtId="41" fontId="10" fillId="3" borderId="0" xfId="1" applyFont="1" applyFill="1" applyBorder="1" applyAlignment="1" applyProtection="1">
      <alignment vertical="center"/>
    </xf>
    <xf numFmtId="41" fontId="10" fillId="3" borderId="13" xfId="1" applyFont="1" applyFill="1" applyBorder="1" applyAlignment="1" applyProtection="1">
      <alignment vertical="center"/>
    </xf>
    <xf numFmtId="41" fontId="10" fillId="3" borderId="14" xfId="1" quotePrefix="1" applyFont="1" applyFill="1" applyBorder="1" applyAlignment="1" applyProtection="1">
      <alignment horizontal="center" vertical="center"/>
    </xf>
    <xf numFmtId="41" fontId="10" fillId="3" borderId="14" xfId="1" quotePrefix="1" applyFont="1" applyFill="1" applyBorder="1" applyAlignment="1" applyProtection="1">
      <alignment horizontal="center" vertical="center" wrapText="1"/>
    </xf>
    <xf numFmtId="41" fontId="10" fillId="3" borderId="15" xfId="1" quotePrefix="1" applyFont="1" applyFill="1" applyBorder="1" applyAlignment="1" applyProtection="1">
      <alignment horizontal="center" vertical="center"/>
    </xf>
    <xf numFmtId="41" fontId="10" fillId="3" borderId="16" xfId="1" quotePrefix="1" applyFont="1" applyFill="1" applyBorder="1" applyAlignment="1" applyProtection="1">
      <alignment horizontal="center" vertical="center"/>
    </xf>
    <xf numFmtId="41" fontId="10" fillId="4" borderId="17" xfId="1" applyFont="1" applyFill="1" applyBorder="1" applyAlignment="1" applyProtection="1">
      <alignment horizontal="left" vertical="center"/>
    </xf>
    <xf numFmtId="41" fontId="10" fillId="4" borderId="18" xfId="1" applyFont="1" applyFill="1" applyBorder="1" applyAlignment="1" applyProtection="1">
      <alignment horizontal="left" vertical="center"/>
    </xf>
    <xf numFmtId="41" fontId="10" fillId="4" borderId="19" xfId="1" applyFont="1" applyFill="1" applyBorder="1" applyAlignment="1" applyProtection="1">
      <alignment horizontal="left" vertical="center"/>
    </xf>
    <xf numFmtId="41" fontId="11" fillId="5" borderId="20" xfId="1" applyFont="1" applyFill="1" applyBorder="1" applyAlignment="1" applyProtection="1">
      <alignment vertical="center" shrinkToFit="1"/>
    </xf>
    <xf numFmtId="176" fontId="11" fillId="5" borderId="20" xfId="1" applyNumberFormat="1" applyFont="1" applyFill="1" applyBorder="1" applyAlignment="1" applyProtection="1">
      <alignment vertical="center" shrinkToFit="1"/>
    </xf>
    <xf numFmtId="176" fontId="11" fillId="5" borderId="21" xfId="1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/>
    </xf>
    <xf numFmtId="41" fontId="11" fillId="6" borderId="22" xfId="1" applyFont="1" applyFill="1" applyBorder="1" applyAlignment="1" applyProtection="1">
      <alignment horizontal="left" vertical="center"/>
    </xf>
    <xf numFmtId="41" fontId="11" fillId="6" borderId="9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vertical="center" shrinkToFit="1"/>
    </xf>
    <xf numFmtId="41" fontId="11" fillId="6" borderId="24" xfId="1" applyFont="1" applyFill="1" applyBorder="1" applyAlignment="1" applyProtection="1">
      <alignment vertical="center" shrinkToFit="1"/>
    </xf>
    <xf numFmtId="41" fontId="11" fillId="7" borderId="25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 shrinkToFit="1"/>
    </xf>
    <xf numFmtId="41" fontId="11" fillId="7" borderId="26" xfId="1" applyFont="1" applyFill="1" applyBorder="1" applyAlignment="1" applyProtection="1">
      <alignment vertical="center" shrinkToFit="1"/>
    </xf>
    <xf numFmtId="41" fontId="11" fillId="3" borderId="27" xfId="1" applyFont="1" applyFill="1" applyBorder="1" applyAlignment="1" applyProtection="1">
      <alignment vertical="center"/>
    </xf>
    <xf numFmtId="41" fontId="11" fillId="3" borderId="2" xfId="1" applyFont="1" applyFill="1" applyBorder="1" applyAlignment="1" applyProtection="1">
      <alignment vertical="center"/>
    </xf>
    <xf numFmtId="41" fontId="11" fillId="0" borderId="2" xfId="1" applyFont="1" applyFill="1" applyBorder="1" applyAlignment="1" applyProtection="1">
      <alignment vertical="center" shrinkToFit="1"/>
      <protection locked="0"/>
    </xf>
    <xf numFmtId="41" fontId="11" fillId="0" borderId="2" xfId="1" applyFont="1" applyFill="1" applyBorder="1" applyAlignment="1" applyProtection="1">
      <alignment vertical="center" shrinkToFit="1"/>
    </xf>
    <xf numFmtId="41" fontId="11" fillId="0" borderId="26" xfId="1" applyFont="1" applyFill="1" applyBorder="1" applyAlignment="1" applyProtection="1">
      <alignment vertical="center" shrinkToFit="1"/>
    </xf>
    <xf numFmtId="41" fontId="11" fillId="3" borderId="28" xfId="1" applyFont="1" applyFill="1" applyBorder="1" applyAlignment="1" applyProtection="1">
      <alignment vertical="center"/>
    </xf>
    <xf numFmtId="41" fontId="11" fillId="3" borderId="29" xfId="1" applyFont="1" applyFill="1" applyBorder="1" applyAlignment="1" applyProtection="1">
      <alignment vertical="center"/>
    </xf>
    <xf numFmtId="41" fontId="11" fillId="3" borderId="25" xfId="1" applyFont="1" applyFill="1" applyBorder="1" applyAlignment="1" applyProtection="1">
      <alignment horizontal="center" vertical="center"/>
    </xf>
    <xf numFmtId="176" fontId="11" fillId="7" borderId="2" xfId="1" applyNumberFormat="1" applyFont="1" applyFill="1" applyBorder="1" applyAlignment="1" applyProtection="1">
      <alignment vertical="center" shrinkToFit="1"/>
    </xf>
    <xf numFmtId="176" fontId="11" fillId="7" borderId="26" xfId="1" applyNumberFormat="1" applyFont="1" applyFill="1" applyBorder="1" applyAlignment="1" applyProtection="1">
      <alignment vertical="center" shrinkToFit="1"/>
    </xf>
    <xf numFmtId="176" fontId="11" fillId="0" borderId="2" xfId="1" applyNumberFormat="1" applyFont="1" applyFill="1" applyBorder="1" applyAlignment="1" applyProtection="1">
      <alignment vertical="center" shrinkToFit="1"/>
    </xf>
    <xf numFmtId="176" fontId="11" fillId="0" borderId="26" xfId="1" applyNumberFormat="1" applyFont="1" applyFill="1" applyBorder="1" applyAlignment="1" applyProtection="1">
      <alignment vertical="center" shrinkToFit="1"/>
    </xf>
    <xf numFmtId="0" fontId="9" fillId="0" borderId="0" xfId="0" applyFont="1" applyFill="1" applyProtection="1"/>
    <xf numFmtId="41" fontId="11" fillId="6" borderId="25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vertical="center" shrinkToFit="1"/>
    </xf>
    <xf numFmtId="176" fontId="11" fillId="6" borderId="2" xfId="1" applyNumberFormat="1" applyFont="1" applyFill="1" applyBorder="1" applyAlignment="1" applyProtection="1">
      <alignment vertical="center" shrinkToFit="1"/>
    </xf>
    <xf numFmtId="176" fontId="11" fillId="6" borderId="26" xfId="1" applyNumberFormat="1" applyFont="1" applyFill="1" applyBorder="1" applyAlignment="1" applyProtection="1">
      <alignment vertical="center" shrinkToFit="1"/>
    </xf>
    <xf numFmtId="41" fontId="11" fillId="7" borderId="2" xfId="1" applyFont="1" applyFill="1" applyBorder="1" applyAlignment="1" applyProtection="1">
      <alignment vertical="center" shrinkToFit="1"/>
      <protection locked="0"/>
    </xf>
    <xf numFmtId="41" fontId="11" fillId="3" borderId="25" xfId="1" applyFont="1" applyFill="1" applyBorder="1" applyAlignment="1" applyProtection="1">
      <alignment vertical="center"/>
    </xf>
    <xf numFmtId="41" fontId="11" fillId="8" borderId="2" xfId="1" applyFont="1" applyFill="1" applyBorder="1" applyAlignment="1" applyProtection="1">
      <alignment vertical="center" shrinkToFit="1"/>
      <protection locked="0"/>
    </xf>
    <xf numFmtId="176" fontId="11" fillId="8" borderId="2" xfId="1" applyNumberFormat="1" applyFont="1" applyFill="1" applyBorder="1" applyAlignment="1" applyProtection="1">
      <alignment vertical="center" shrinkToFit="1"/>
    </xf>
    <xf numFmtId="176" fontId="11" fillId="8" borderId="26" xfId="1" applyNumberFormat="1" applyFont="1" applyFill="1" applyBorder="1" applyAlignment="1" applyProtection="1">
      <alignment vertical="center" shrinkToFit="1"/>
    </xf>
    <xf numFmtId="41" fontId="11" fillId="8" borderId="2" xfId="1" applyFont="1" applyFill="1" applyBorder="1" applyAlignment="1" applyProtection="1">
      <alignment vertical="center" shrinkToFit="1"/>
    </xf>
    <xf numFmtId="176" fontId="11" fillId="9" borderId="2" xfId="1" applyNumberFormat="1" applyFont="1" applyFill="1" applyBorder="1" applyAlignment="1" applyProtection="1">
      <alignment vertical="center" shrinkToFit="1"/>
    </xf>
    <xf numFmtId="176" fontId="11" fillId="9" borderId="26" xfId="1" applyNumberFormat="1" applyFont="1" applyFill="1" applyBorder="1" applyAlignment="1" applyProtection="1">
      <alignment vertical="center" shrinkToFit="1"/>
    </xf>
    <xf numFmtId="41" fontId="11" fillId="7" borderId="27" xfId="1" applyFont="1" applyFill="1" applyBorder="1" applyAlignment="1" applyProtection="1">
      <alignment vertical="center"/>
    </xf>
    <xf numFmtId="41" fontId="11" fillId="7" borderId="15" xfId="1" applyFont="1" applyFill="1" applyBorder="1" applyAlignment="1" applyProtection="1">
      <alignment vertical="center"/>
    </xf>
    <xf numFmtId="41" fontId="11" fillId="3" borderId="15" xfId="1" applyFont="1" applyFill="1" applyBorder="1" applyAlignment="1" applyProtection="1">
      <alignment vertical="center"/>
    </xf>
    <xf numFmtId="176" fontId="11" fillId="0" borderId="15" xfId="1" applyNumberFormat="1" applyFont="1" applyFill="1" applyBorder="1" applyAlignment="1" applyProtection="1">
      <alignment vertical="center" shrinkToFit="1"/>
    </xf>
    <xf numFmtId="176" fontId="11" fillId="0" borderId="16" xfId="1" applyNumberFormat="1" applyFont="1" applyFill="1" applyBorder="1" applyAlignment="1" applyProtection="1">
      <alignment vertical="center" shrinkToFit="1"/>
    </xf>
    <xf numFmtId="41" fontId="10" fillId="0" borderId="0" xfId="1" applyFont="1" applyFill="1" applyAlignment="1" applyProtection="1">
      <alignment vertical="center"/>
    </xf>
    <xf numFmtId="41" fontId="11" fillId="3" borderId="30" xfId="1" applyFont="1" applyFill="1" applyBorder="1" applyAlignment="1" applyProtection="1">
      <alignment vertical="center"/>
    </xf>
    <xf numFmtId="41" fontId="11" fillId="3" borderId="31" xfId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vertical="center" shrinkToFit="1"/>
      <protection locked="0"/>
    </xf>
    <xf numFmtId="41" fontId="11" fillId="0" borderId="31" xfId="1" applyFont="1" applyFill="1" applyBorder="1" applyAlignment="1" applyProtection="1">
      <alignment vertical="center" shrinkToFit="1"/>
    </xf>
    <xf numFmtId="176" fontId="11" fillId="0" borderId="31" xfId="1" applyNumberFormat="1" applyFont="1" applyFill="1" applyBorder="1" applyAlignment="1" applyProtection="1">
      <alignment vertical="center" shrinkToFit="1"/>
    </xf>
    <xf numFmtId="176" fontId="11" fillId="0" borderId="32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  <protection locked="0"/>
    </xf>
    <xf numFmtId="176" fontId="9" fillId="0" borderId="4" xfId="1" applyNumberFormat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Continuous" vertical="center"/>
    </xf>
    <xf numFmtId="41" fontId="10" fillId="3" borderId="9" xfId="1" applyFont="1" applyFill="1" applyBorder="1" applyAlignment="1" applyProtection="1">
      <alignment horizontal="centerContinuous" vertical="center"/>
    </xf>
    <xf numFmtId="41" fontId="10" fillId="3" borderId="10" xfId="1" applyFont="1" applyFill="1" applyBorder="1" applyAlignment="1" applyProtection="1">
      <alignment horizontal="centerContinuous" vertical="center"/>
    </xf>
    <xf numFmtId="176" fontId="10" fillId="3" borderId="10" xfId="1" applyNumberFormat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center" vertical="center"/>
    </xf>
    <xf numFmtId="176" fontId="10" fillId="3" borderId="15" xfId="1" quotePrefix="1" applyNumberFormat="1" applyFont="1" applyFill="1" applyBorder="1" applyAlignment="1" applyProtection="1">
      <alignment horizontal="center" vertical="center"/>
    </xf>
    <xf numFmtId="176" fontId="10" fillId="3" borderId="16" xfId="1" quotePrefix="1" applyNumberFormat="1" applyFont="1" applyFill="1" applyBorder="1" applyAlignment="1" applyProtection="1">
      <alignment horizontal="center" vertical="center"/>
    </xf>
    <xf numFmtId="41" fontId="10" fillId="4" borderId="33" xfId="1" applyFont="1" applyFill="1" applyBorder="1" applyAlignment="1" applyProtection="1">
      <alignment horizontal="left" vertical="center"/>
    </xf>
    <xf numFmtId="41" fontId="11" fillId="4" borderId="20" xfId="1" applyFont="1" applyFill="1" applyBorder="1" applyAlignment="1" applyProtection="1">
      <alignment horizontal="left" vertical="center"/>
    </xf>
    <xf numFmtId="49" fontId="12" fillId="10" borderId="34" xfId="2" applyNumberFormat="1" applyFont="1" applyFill="1" applyBorder="1" applyAlignment="1">
      <alignment horizontal="center" vertical="center" wrapText="1"/>
    </xf>
    <xf numFmtId="176" fontId="11" fillId="6" borderId="23" xfId="1" applyNumberFormat="1" applyFont="1" applyFill="1" applyBorder="1" applyAlignment="1" applyProtection="1">
      <alignment vertical="center" shrinkToFit="1"/>
    </xf>
    <xf numFmtId="176" fontId="11" fillId="6" borderId="24" xfId="1" applyNumberFormat="1" applyFont="1" applyFill="1" applyBorder="1" applyAlignment="1" applyProtection="1">
      <alignment vertical="center" shrinkToFit="1"/>
    </xf>
    <xf numFmtId="41" fontId="10" fillId="0" borderId="0" xfId="0" applyNumberFormat="1" applyFont="1" applyAlignment="1" applyProtection="1">
      <alignment vertical="center"/>
    </xf>
    <xf numFmtId="41" fontId="10" fillId="11" borderId="2" xfId="1" applyFont="1" applyFill="1" applyBorder="1" applyAlignment="1" applyProtection="1">
      <alignment vertical="center" shrinkToFit="1"/>
      <protection locked="0"/>
    </xf>
    <xf numFmtId="41" fontId="13" fillId="0" borderId="2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Font="1" applyFill="1" applyBorder="1" applyAlignment="1" applyProtection="1">
      <alignment vertical="center" shrinkToFit="1"/>
      <protection locked="0"/>
    </xf>
    <xf numFmtId="41" fontId="11" fillId="0" borderId="15" xfId="1" applyFont="1" applyFill="1" applyBorder="1" applyAlignment="1" applyProtection="1">
      <alignment vertical="center" shrinkToFit="1"/>
      <protection locked="0"/>
    </xf>
    <xf numFmtId="41" fontId="11" fillId="0" borderId="2" xfId="3" applyFont="1" applyFill="1" applyBorder="1" applyAlignment="1" applyProtection="1">
      <alignment vertical="center" shrinkToFit="1"/>
    </xf>
    <xf numFmtId="41" fontId="11" fillId="7" borderId="23" xfId="1" applyFont="1" applyFill="1" applyBorder="1" applyAlignment="1" applyProtection="1">
      <alignment vertical="center" shrinkToFit="1"/>
    </xf>
    <xf numFmtId="41" fontId="10" fillId="0" borderId="2" xfId="0" applyNumberFormat="1" applyFont="1" applyBorder="1" applyAlignment="1" applyProtection="1">
      <alignment vertical="center"/>
    </xf>
    <xf numFmtId="41" fontId="11" fillId="11" borderId="2" xfId="1" applyFont="1" applyFill="1" applyBorder="1" applyAlignment="1" applyProtection="1">
      <alignment vertical="center" shrinkToFit="1"/>
      <protection locked="0"/>
    </xf>
    <xf numFmtId="41" fontId="11" fillId="9" borderId="2" xfId="1" applyFont="1" applyFill="1" applyBorder="1" applyAlignment="1" applyProtection="1">
      <alignment vertical="center" shrinkToFit="1"/>
      <protection locked="0"/>
    </xf>
    <xf numFmtId="41" fontId="11" fillId="11" borderId="15" xfId="1" applyFont="1" applyFill="1" applyBorder="1" applyAlignment="1" applyProtection="1">
      <alignment vertical="center" shrinkToFit="1"/>
      <protection locked="0"/>
    </xf>
    <xf numFmtId="41" fontId="11" fillId="6" borderId="28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horizontal="left" vertical="center"/>
    </xf>
    <xf numFmtId="41" fontId="10" fillId="11" borderId="31" xfId="1" applyFont="1" applyFill="1" applyBorder="1" applyAlignment="1" applyProtection="1">
      <alignment vertical="center" shrinkToFit="1"/>
      <protection locked="0"/>
    </xf>
    <xf numFmtId="41" fontId="13" fillId="0" borderId="31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Alignment="1" applyProtection="1">
      <alignment vertical="center"/>
    </xf>
  </cellXfs>
  <cellStyles count="4">
    <cellStyle name="쉼표 [0]" xfId="1" builtinId="6"/>
    <cellStyle name="쉼표 [0] 2 2" xfId="3"/>
    <cellStyle name="표준" xfId="0" builtinId="0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39997558519241921"/>
  </sheetPr>
  <dimension ref="A1:M78"/>
  <sheetViews>
    <sheetView showGridLines="0" tabSelected="1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4" customWidth="1"/>
    <col min="14" max="14" width="2.33203125" style="4" customWidth="1"/>
    <col min="15" max="16384" width="8.88671875" style="4"/>
  </cols>
  <sheetData>
    <row r="1" spans="2:13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2:13" ht="30" customHeight="1" x14ac:dyDescent="0.15">
      <c r="B2" s="5" t="str">
        <f>B4&amp;L3&amp;" 일반회계 세외수입 징수현황"</f>
        <v>2026년  8월 미추홀구 일반회계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" t="s">
        <v>1</v>
      </c>
      <c r="M3" s="8"/>
    </row>
    <row r="4" spans="2:13" s="13" customFormat="1" ht="18.75" customHeight="1" thickBot="1" x14ac:dyDescent="0.2">
      <c r="B4" s="9" t="s">
        <v>126</v>
      </c>
      <c r="C4" s="9"/>
      <c r="D4" s="9"/>
      <c r="E4" s="10" t="b">
        <v>1</v>
      </c>
      <c r="F4" s="10" t="b">
        <v>1</v>
      </c>
      <c r="G4" s="10" t="b">
        <v>1</v>
      </c>
      <c r="H4" s="10" t="b">
        <v>1</v>
      </c>
      <c r="I4" s="10"/>
      <c r="J4" s="11"/>
      <c r="K4" s="10" t="b">
        <v>1</v>
      </c>
      <c r="L4" s="12" t="s">
        <v>2</v>
      </c>
      <c r="M4" s="12"/>
    </row>
    <row r="5" spans="2:13" s="22" customFormat="1" ht="20.100000000000001" customHeight="1" x14ac:dyDescent="0.15">
      <c r="B5" s="14"/>
      <c r="C5" s="15"/>
      <c r="D5" s="16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8" t="s">
        <v>8</v>
      </c>
      <c r="J5" s="19"/>
      <c r="K5" s="18"/>
      <c r="L5" s="20" t="s">
        <v>9</v>
      </c>
      <c r="M5" s="21"/>
    </row>
    <row r="6" spans="2:13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28" t="s">
        <v>18</v>
      </c>
      <c r="M6" s="29" t="s">
        <v>19</v>
      </c>
    </row>
    <row r="7" spans="2:13" s="36" customFormat="1" ht="20.100000000000001" customHeight="1" thickBot="1" x14ac:dyDescent="0.2">
      <c r="B7" s="30" t="s">
        <v>20</v>
      </c>
      <c r="C7" s="31"/>
      <c r="D7" s="32"/>
      <c r="E7" s="33">
        <f t="shared" ref="E7:K7" si="0">E8+E40+E60+E76</f>
        <v>42706198000</v>
      </c>
      <c r="F7" s="33">
        <f t="shared" si="0"/>
        <v>61947072699</v>
      </c>
      <c r="G7" s="33">
        <f t="shared" si="0"/>
        <v>29660221440</v>
      </c>
      <c r="H7" s="33">
        <f t="shared" si="0"/>
        <v>9133784516</v>
      </c>
      <c r="I7" s="33">
        <f t="shared" si="0"/>
        <v>23153066743</v>
      </c>
      <c r="J7" s="33">
        <f t="shared" si="0"/>
        <v>21304782684</v>
      </c>
      <c r="K7" s="33">
        <f t="shared" si="0"/>
        <v>1848284059</v>
      </c>
      <c r="L7" s="34">
        <f>IFERROR(G7/E7,0)*100</f>
        <v>69.451795825982927</v>
      </c>
      <c r="M7" s="35">
        <f>IFERROR(G7/F7,0)*100</f>
        <v>47.879940322795591</v>
      </c>
    </row>
    <row r="8" spans="2:13" s="36" customFormat="1" ht="20.100000000000001" customHeight="1" x14ac:dyDescent="0.15">
      <c r="B8" s="37" t="s">
        <v>21</v>
      </c>
      <c r="C8" s="38"/>
      <c r="D8" s="38"/>
      <c r="E8" s="39">
        <f t="shared" ref="E8:K8" si="1">E9+E12+E22+E28+E34+E36</f>
        <v>29790803000</v>
      </c>
      <c r="F8" s="39">
        <f t="shared" si="1"/>
        <v>20223764293</v>
      </c>
      <c r="G8" s="39">
        <f t="shared" si="1"/>
        <v>19952530985</v>
      </c>
      <c r="H8" s="39">
        <f t="shared" si="1"/>
        <v>0</v>
      </c>
      <c r="I8" s="39">
        <f t="shared" si="1"/>
        <v>271233308</v>
      </c>
      <c r="J8" s="39">
        <f t="shared" si="1"/>
        <v>77599679</v>
      </c>
      <c r="K8" s="39">
        <f t="shared" si="1"/>
        <v>193633629</v>
      </c>
      <c r="L8" s="39">
        <f t="shared" ref="L8:L74" si="2">IFERROR(G8/E8,0)*100</f>
        <v>66.975472212011198</v>
      </c>
      <c r="M8" s="40">
        <f t="shared" ref="M8:M74" si="3">IFERROR(G8/F8,0)*100</f>
        <v>98.658838660941655</v>
      </c>
    </row>
    <row r="9" spans="2:13" s="36" customFormat="1" ht="20.100000000000001" customHeight="1" x14ac:dyDescent="0.15">
      <c r="B9" s="41" t="s">
        <v>22</v>
      </c>
      <c r="C9" s="42"/>
      <c r="D9" s="42"/>
      <c r="E9" s="43">
        <f>SUM(E10:E11)</f>
        <v>179702000</v>
      </c>
      <c r="F9" s="43">
        <f t="shared" ref="F9:K9" si="4">SUM(F10:F11)</f>
        <v>190378748</v>
      </c>
      <c r="G9" s="43">
        <f t="shared" si="4"/>
        <v>159651128</v>
      </c>
      <c r="H9" s="43">
        <f t="shared" si="4"/>
        <v>0</v>
      </c>
      <c r="I9" s="43">
        <f t="shared" si="4"/>
        <v>30727620</v>
      </c>
      <c r="J9" s="43">
        <f t="shared" si="4"/>
        <v>17315130</v>
      </c>
      <c r="K9" s="43">
        <f t="shared" si="4"/>
        <v>13412490</v>
      </c>
      <c r="L9" s="43">
        <f t="shared" si="2"/>
        <v>88.842154233119274</v>
      </c>
      <c r="M9" s="44">
        <f t="shared" si="3"/>
        <v>83.859742580090924</v>
      </c>
    </row>
    <row r="10" spans="2:13" s="36" customFormat="1" ht="20.100000000000001" customHeight="1" x14ac:dyDescent="0.15">
      <c r="B10" s="45"/>
      <c r="C10" s="46" t="s">
        <v>23</v>
      </c>
      <c r="D10" s="46"/>
      <c r="E10" s="47">
        <v>50000000</v>
      </c>
      <c r="F10" s="47">
        <v>41981350</v>
      </c>
      <c r="G10" s="47">
        <v>27163950</v>
      </c>
      <c r="H10" s="47">
        <v>0</v>
      </c>
      <c r="I10" s="48">
        <f>F10-G10-H10</f>
        <v>14817400</v>
      </c>
      <c r="J10" s="48">
        <f>I10-K10</f>
        <v>8563390</v>
      </c>
      <c r="K10" s="47">
        <v>6254010</v>
      </c>
      <c r="L10" s="48">
        <f t="shared" si="2"/>
        <v>54.327899999999993</v>
      </c>
      <c r="M10" s="49">
        <f t="shared" si="3"/>
        <v>64.704803442481008</v>
      </c>
    </row>
    <row r="11" spans="2:13" s="36" customFormat="1" ht="20.100000000000001" customHeight="1" x14ac:dyDescent="0.15">
      <c r="B11" s="50"/>
      <c r="C11" s="46" t="s">
        <v>24</v>
      </c>
      <c r="D11" s="46"/>
      <c r="E11" s="47">
        <v>129702000</v>
      </c>
      <c r="F11" s="47">
        <v>148397398</v>
      </c>
      <c r="G11" s="47">
        <v>132487178</v>
      </c>
      <c r="H11" s="47">
        <v>0</v>
      </c>
      <c r="I11" s="48">
        <f>F11-G11-H11</f>
        <v>15910220</v>
      </c>
      <c r="J11" s="48">
        <f>I11-K11</f>
        <v>8751740</v>
      </c>
      <c r="K11" s="47">
        <v>7158480</v>
      </c>
      <c r="L11" s="48">
        <f t="shared" si="2"/>
        <v>102.14736704137175</v>
      </c>
      <c r="M11" s="49">
        <f t="shared" si="3"/>
        <v>89.278639508221019</v>
      </c>
    </row>
    <row r="12" spans="2:13" s="36" customFormat="1" ht="20.100000000000001" customHeight="1" x14ac:dyDescent="0.15">
      <c r="B12" s="41" t="s">
        <v>25</v>
      </c>
      <c r="C12" s="42"/>
      <c r="D12" s="42"/>
      <c r="E12" s="43">
        <f>SUM(E13:E21)</f>
        <v>3202773000</v>
      </c>
      <c r="F12" s="43">
        <f t="shared" ref="F12:K12" si="5">SUM(F13:F21)</f>
        <v>2456751534</v>
      </c>
      <c r="G12" s="43">
        <f t="shared" si="5"/>
        <v>2381491635</v>
      </c>
      <c r="H12" s="43">
        <f t="shared" si="5"/>
        <v>0</v>
      </c>
      <c r="I12" s="43">
        <f t="shared" si="5"/>
        <v>75259899</v>
      </c>
      <c r="J12" s="43">
        <f t="shared" si="5"/>
        <v>59121899</v>
      </c>
      <c r="K12" s="43">
        <f t="shared" si="5"/>
        <v>16138000</v>
      </c>
      <c r="L12" s="43">
        <f t="shared" si="2"/>
        <v>74.357178451298296</v>
      </c>
      <c r="M12" s="44">
        <f t="shared" si="3"/>
        <v>96.936609259892705</v>
      </c>
    </row>
    <row r="13" spans="2:13" s="36" customFormat="1" ht="20.100000000000001" customHeight="1" x14ac:dyDescent="0.15">
      <c r="B13" s="45" t="s">
        <v>26</v>
      </c>
      <c r="C13" s="46" t="s">
        <v>27</v>
      </c>
      <c r="D13" s="46"/>
      <c r="E13" s="47">
        <v>1300000000</v>
      </c>
      <c r="F13" s="47">
        <v>1218578830</v>
      </c>
      <c r="G13" s="47">
        <v>1144621370</v>
      </c>
      <c r="H13" s="47">
        <v>0</v>
      </c>
      <c r="I13" s="48">
        <f t="shared" ref="I13:I21" si="6">F13-G13-H13</f>
        <v>73957460</v>
      </c>
      <c r="J13" s="48">
        <f t="shared" ref="J13:J21" si="7">I13-K13</f>
        <v>57819460</v>
      </c>
      <c r="K13" s="47">
        <v>16138000</v>
      </c>
      <c r="L13" s="48">
        <f t="shared" si="2"/>
        <v>88.047797692307697</v>
      </c>
      <c r="M13" s="49">
        <f t="shared" si="3"/>
        <v>93.930843193788292</v>
      </c>
    </row>
    <row r="14" spans="2:13" s="36" customFormat="1" ht="20.100000000000001" customHeight="1" x14ac:dyDescent="0.15">
      <c r="B14" s="51"/>
      <c r="C14" s="46" t="s">
        <v>28</v>
      </c>
      <c r="D14" s="46"/>
      <c r="E14" s="47">
        <v>0</v>
      </c>
      <c r="F14" s="47">
        <v>0</v>
      </c>
      <c r="G14" s="47">
        <v>0</v>
      </c>
      <c r="H14" s="47">
        <v>0</v>
      </c>
      <c r="I14" s="48">
        <f t="shared" si="6"/>
        <v>0</v>
      </c>
      <c r="J14" s="48">
        <f t="shared" si="7"/>
        <v>0</v>
      </c>
      <c r="K14" s="47">
        <v>0</v>
      </c>
      <c r="L14" s="48">
        <f t="shared" si="2"/>
        <v>0</v>
      </c>
      <c r="M14" s="49">
        <f t="shared" si="3"/>
        <v>0</v>
      </c>
    </row>
    <row r="15" spans="2:13" s="36" customFormat="1" ht="20.100000000000001" customHeight="1" x14ac:dyDescent="0.15">
      <c r="B15" s="51"/>
      <c r="C15" s="46" t="s">
        <v>29</v>
      </c>
      <c r="D15" s="46"/>
      <c r="E15" s="47">
        <v>0</v>
      </c>
      <c r="F15" s="47">
        <v>0</v>
      </c>
      <c r="G15" s="47">
        <v>0</v>
      </c>
      <c r="H15" s="47">
        <v>0</v>
      </c>
      <c r="I15" s="48">
        <f t="shared" si="6"/>
        <v>0</v>
      </c>
      <c r="J15" s="48">
        <f t="shared" si="7"/>
        <v>0</v>
      </c>
      <c r="K15" s="47">
        <v>0</v>
      </c>
      <c r="L15" s="48">
        <f t="shared" si="2"/>
        <v>0</v>
      </c>
      <c r="M15" s="49">
        <f t="shared" si="3"/>
        <v>0</v>
      </c>
    </row>
    <row r="16" spans="2:13" s="36" customFormat="1" ht="20.100000000000001" customHeight="1" x14ac:dyDescent="0.15">
      <c r="B16" s="51"/>
      <c r="C16" s="46" t="s">
        <v>30</v>
      </c>
      <c r="D16" s="46"/>
      <c r="E16" s="47">
        <v>0</v>
      </c>
      <c r="F16" s="47">
        <v>0</v>
      </c>
      <c r="G16" s="47">
        <v>0</v>
      </c>
      <c r="H16" s="47">
        <v>0</v>
      </c>
      <c r="I16" s="48">
        <f t="shared" si="6"/>
        <v>0</v>
      </c>
      <c r="J16" s="48">
        <f t="shared" si="7"/>
        <v>0</v>
      </c>
      <c r="K16" s="47">
        <v>0</v>
      </c>
      <c r="L16" s="48">
        <f t="shared" si="2"/>
        <v>0</v>
      </c>
      <c r="M16" s="49">
        <f t="shared" si="3"/>
        <v>0</v>
      </c>
    </row>
    <row r="17" spans="2:13" s="36" customFormat="1" ht="20.100000000000001" customHeight="1" x14ac:dyDescent="0.15">
      <c r="B17" s="51"/>
      <c r="C17" s="46" t="s">
        <v>31</v>
      </c>
      <c r="D17" s="46"/>
      <c r="E17" s="47">
        <v>0</v>
      </c>
      <c r="F17" s="47">
        <v>0</v>
      </c>
      <c r="G17" s="47">
        <v>0</v>
      </c>
      <c r="H17" s="47">
        <v>0</v>
      </c>
      <c r="I17" s="48">
        <f t="shared" si="6"/>
        <v>0</v>
      </c>
      <c r="J17" s="48">
        <f t="shared" si="7"/>
        <v>0</v>
      </c>
      <c r="K17" s="47">
        <v>0</v>
      </c>
      <c r="L17" s="48">
        <f t="shared" si="2"/>
        <v>0</v>
      </c>
      <c r="M17" s="49">
        <f t="shared" si="3"/>
        <v>0</v>
      </c>
    </row>
    <row r="18" spans="2:13" s="36" customFormat="1" ht="20.100000000000001" customHeight="1" x14ac:dyDescent="0.15">
      <c r="B18" s="51"/>
      <c r="C18" s="46" t="s">
        <v>32</v>
      </c>
      <c r="D18" s="46"/>
      <c r="E18" s="47">
        <v>0</v>
      </c>
      <c r="F18" s="47">
        <v>0</v>
      </c>
      <c r="G18" s="47">
        <v>0</v>
      </c>
      <c r="H18" s="47">
        <v>0</v>
      </c>
      <c r="I18" s="48">
        <f t="shared" si="6"/>
        <v>0</v>
      </c>
      <c r="J18" s="48">
        <f t="shared" si="7"/>
        <v>0</v>
      </c>
      <c r="K18" s="47">
        <v>0</v>
      </c>
      <c r="L18" s="48">
        <f t="shared" si="2"/>
        <v>0</v>
      </c>
      <c r="M18" s="49">
        <f t="shared" si="3"/>
        <v>0</v>
      </c>
    </row>
    <row r="19" spans="2:13" s="36" customFormat="1" ht="20.100000000000001" customHeight="1" x14ac:dyDescent="0.15">
      <c r="B19" s="51"/>
      <c r="C19" s="46" t="s">
        <v>33</v>
      </c>
      <c r="D19" s="46"/>
      <c r="E19" s="47">
        <v>0</v>
      </c>
      <c r="F19" s="47">
        <v>0</v>
      </c>
      <c r="G19" s="47">
        <v>0</v>
      </c>
      <c r="H19" s="47">
        <v>0</v>
      </c>
      <c r="I19" s="48">
        <f t="shared" si="6"/>
        <v>0</v>
      </c>
      <c r="J19" s="48">
        <f t="shared" si="7"/>
        <v>0</v>
      </c>
      <c r="K19" s="47">
        <v>0</v>
      </c>
      <c r="L19" s="48">
        <f t="shared" si="2"/>
        <v>0</v>
      </c>
      <c r="M19" s="49">
        <f t="shared" si="3"/>
        <v>0</v>
      </c>
    </row>
    <row r="20" spans="2:13" s="36" customFormat="1" ht="20.100000000000001" customHeight="1" x14ac:dyDescent="0.15">
      <c r="B20" s="51"/>
      <c r="C20" s="46" t="s">
        <v>34</v>
      </c>
      <c r="D20" s="46"/>
      <c r="E20" s="47">
        <v>0</v>
      </c>
      <c r="F20" s="47">
        <v>0</v>
      </c>
      <c r="G20" s="47">
        <v>0</v>
      </c>
      <c r="H20" s="47">
        <v>0</v>
      </c>
      <c r="I20" s="48">
        <f t="shared" si="6"/>
        <v>0</v>
      </c>
      <c r="J20" s="48">
        <f t="shared" si="7"/>
        <v>0</v>
      </c>
      <c r="K20" s="47">
        <v>0</v>
      </c>
      <c r="L20" s="48"/>
      <c r="M20" s="49"/>
    </row>
    <row r="21" spans="2:13" s="36" customFormat="1" ht="20.100000000000001" customHeight="1" x14ac:dyDescent="0.15">
      <c r="B21" s="50"/>
      <c r="C21" s="46" t="s">
        <v>35</v>
      </c>
      <c r="D21" s="46"/>
      <c r="E21" s="47">
        <v>1902773000</v>
      </c>
      <c r="F21" s="47">
        <v>1238172704</v>
      </c>
      <c r="G21" s="47">
        <v>1236870265</v>
      </c>
      <c r="H21" s="47">
        <v>0</v>
      </c>
      <c r="I21" s="48">
        <f t="shared" si="6"/>
        <v>1302439</v>
      </c>
      <c r="J21" s="48">
        <f t="shared" si="7"/>
        <v>1302439</v>
      </c>
      <c r="K21" s="47">
        <v>0</v>
      </c>
      <c r="L21" s="48">
        <f t="shared" si="2"/>
        <v>65.003564008949041</v>
      </c>
      <c r="M21" s="49">
        <f t="shared" si="3"/>
        <v>99.894809585464742</v>
      </c>
    </row>
    <row r="22" spans="2:13" s="36" customFormat="1" ht="20.100000000000001" customHeight="1" x14ac:dyDescent="0.15">
      <c r="B22" s="41" t="s">
        <v>36</v>
      </c>
      <c r="C22" s="42"/>
      <c r="D22" s="42"/>
      <c r="E22" s="43">
        <f>SUM(E23:E27)</f>
        <v>13847958000</v>
      </c>
      <c r="F22" s="43">
        <f t="shared" ref="F22:K22" si="8">SUM(F23:F27)</f>
        <v>9923967147</v>
      </c>
      <c r="G22" s="43">
        <f t="shared" si="8"/>
        <v>9759563977</v>
      </c>
      <c r="H22" s="43">
        <f t="shared" si="8"/>
        <v>0</v>
      </c>
      <c r="I22" s="43">
        <f t="shared" si="8"/>
        <v>164403170</v>
      </c>
      <c r="J22" s="43">
        <f t="shared" si="8"/>
        <v>1162650</v>
      </c>
      <c r="K22" s="43">
        <f t="shared" si="8"/>
        <v>163240520</v>
      </c>
      <c r="L22" s="43">
        <f t="shared" si="2"/>
        <v>70.476556738545852</v>
      </c>
      <c r="M22" s="44">
        <f t="shared" si="3"/>
        <v>98.343372488393427</v>
      </c>
    </row>
    <row r="23" spans="2:13" s="36" customFormat="1" ht="20.100000000000001" customHeight="1" x14ac:dyDescent="0.15">
      <c r="B23" s="52"/>
      <c r="C23" s="46" t="s">
        <v>37</v>
      </c>
      <c r="D23" s="46"/>
      <c r="E23" s="47">
        <v>1230000000</v>
      </c>
      <c r="F23" s="47">
        <v>987013692</v>
      </c>
      <c r="G23" s="47">
        <v>972024092</v>
      </c>
      <c r="H23" s="47">
        <v>0</v>
      </c>
      <c r="I23" s="48">
        <f>F23-G23-H23</f>
        <v>14989600</v>
      </c>
      <c r="J23" s="48">
        <f>I23-K23</f>
        <v>265600</v>
      </c>
      <c r="K23" s="47">
        <v>14724000</v>
      </c>
      <c r="L23" s="48">
        <f t="shared" si="2"/>
        <v>79.026348943089431</v>
      </c>
      <c r="M23" s="49">
        <f t="shared" si="3"/>
        <v>98.481317926843914</v>
      </c>
    </row>
    <row r="24" spans="2:13" s="36" customFormat="1" ht="20.100000000000001" customHeight="1" x14ac:dyDescent="0.15">
      <c r="B24" s="52"/>
      <c r="C24" s="46" t="s">
        <v>38</v>
      </c>
      <c r="D24" s="46"/>
      <c r="E24" s="47">
        <v>11971998000</v>
      </c>
      <c r="F24" s="47">
        <v>8510851074</v>
      </c>
      <c r="G24" s="47">
        <v>8363040544</v>
      </c>
      <c r="H24" s="47">
        <v>0</v>
      </c>
      <c r="I24" s="48">
        <f>F24-G24-H24</f>
        <v>147810530</v>
      </c>
      <c r="J24" s="48">
        <f>I24-K24</f>
        <v>897050</v>
      </c>
      <c r="K24" s="47">
        <v>146913480</v>
      </c>
      <c r="L24" s="48">
        <f t="shared" si="2"/>
        <v>69.855011201973142</v>
      </c>
      <c r="M24" s="49">
        <f t="shared" si="3"/>
        <v>98.263269692833077</v>
      </c>
    </row>
    <row r="25" spans="2:13" s="36" customFormat="1" ht="20.100000000000001" customHeight="1" x14ac:dyDescent="0.15">
      <c r="B25" s="52"/>
      <c r="C25" s="46" t="s">
        <v>39</v>
      </c>
      <c r="D25" s="46"/>
      <c r="E25" s="47">
        <v>0</v>
      </c>
      <c r="F25" s="47">
        <v>0</v>
      </c>
      <c r="G25" s="47">
        <v>0</v>
      </c>
      <c r="H25" s="47">
        <v>0</v>
      </c>
      <c r="I25" s="48">
        <f>F25-G25-H25</f>
        <v>0</v>
      </c>
      <c r="J25" s="48">
        <f>I25-K25</f>
        <v>0</v>
      </c>
      <c r="K25" s="47">
        <v>0</v>
      </c>
      <c r="L25" s="48">
        <f t="shared" si="2"/>
        <v>0</v>
      </c>
      <c r="M25" s="49">
        <f t="shared" si="3"/>
        <v>0</v>
      </c>
    </row>
    <row r="26" spans="2:13" s="36" customFormat="1" ht="20.100000000000001" customHeight="1" x14ac:dyDescent="0.15">
      <c r="B26" s="52"/>
      <c r="C26" s="46" t="s">
        <v>40</v>
      </c>
      <c r="D26" s="46"/>
      <c r="E26" s="47">
        <v>197380000</v>
      </c>
      <c r="F26" s="47">
        <v>126212100</v>
      </c>
      <c r="G26" s="47">
        <v>126112000</v>
      </c>
      <c r="H26" s="47">
        <v>0</v>
      </c>
      <c r="I26" s="48">
        <f>F26-G26-H26</f>
        <v>100100</v>
      </c>
      <c r="J26" s="48">
        <f>I26-K26</f>
        <v>0</v>
      </c>
      <c r="K26" s="47">
        <v>100100</v>
      </c>
      <c r="L26" s="48"/>
      <c r="M26" s="49"/>
    </row>
    <row r="27" spans="2:13" s="36" customFormat="1" ht="20.100000000000001" customHeight="1" x14ac:dyDescent="0.15">
      <c r="B27" s="52"/>
      <c r="C27" s="46" t="s">
        <v>41</v>
      </c>
      <c r="D27" s="46"/>
      <c r="E27" s="47">
        <v>448580000</v>
      </c>
      <c r="F27" s="47">
        <v>299890281</v>
      </c>
      <c r="G27" s="47">
        <v>298387341</v>
      </c>
      <c r="H27" s="47">
        <v>0</v>
      </c>
      <c r="I27" s="48">
        <f>F27-G27-H27</f>
        <v>1502940</v>
      </c>
      <c r="J27" s="48">
        <f>I27-K27</f>
        <v>0</v>
      </c>
      <c r="K27" s="47">
        <v>1502940</v>
      </c>
      <c r="L27" s="48">
        <f t="shared" si="2"/>
        <v>66.518199875161628</v>
      </c>
      <c r="M27" s="49">
        <f t="shared" si="3"/>
        <v>99.498836709549792</v>
      </c>
    </row>
    <row r="28" spans="2:13" s="36" customFormat="1" ht="20.100000000000001" customHeight="1" x14ac:dyDescent="0.15">
      <c r="B28" s="41" t="s">
        <v>42</v>
      </c>
      <c r="C28" s="42"/>
      <c r="D28" s="42"/>
      <c r="E28" s="43">
        <f>SUM(E29:E33)</f>
        <v>604014000</v>
      </c>
      <c r="F28" s="43">
        <f t="shared" ref="F28:K28" si="9">SUM(F29:F33)</f>
        <v>479105834</v>
      </c>
      <c r="G28" s="43">
        <f t="shared" si="9"/>
        <v>479105834</v>
      </c>
      <c r="H28" s="43">
        <f t="shared" si="9"/>
        <v>0</v>
      </c>
      <c r="I28" s="43">
        <f t="shared" si="9"/>
        <v>0</v>
      </c>
      <c r="J28" s="43">
        <f t="shared" si="9"/>
        <v>0</v>
      </c>
      <c r="K28" s="43">
        <f t="shared" si="9"/>
        <v>0</v>
      </c>
      <c r="L28" s="43">
        <f t="shared" si="2"/>
        <v>79.320319396570284</v>
      </c>
      <c r="M28" s="44">
        <f t="shared" si="3"/>
        <v>100</v>
      </c>
    </row>
    <row r="29" spans="2:13" s="36" customFormat="1" ht="20.100000000000001" customHeight="1" x14ac:dyDescent="0.15">
      <c r="B29" s="52"/>
      <c r="C29" s="46" t="s">
        <v>43</v>
      </c>
      <c r="D29" s="46"/>
      <c r="E29" s="47">
        <v>0</v>
      </c>
      <c r="F29" s="47">
        <v>0</v>
      </c>
      <c r="G29" s="47">
        <v>0</v>
      </c>
      <c r="H29" s="47">
        <v>0</v>
      </c>
      <c r="I29" s="48">
        <f>F29-G29-H29</f>
        <v>0</v>
      </c>
      <c r="J29" s="48">
        <f>I29-K29</f>
        <v>0</v>
      </c>
      <c r="K29" s="47">
        <v>0</v>
      </c>
      <c r="L29" s="48">
        <f t="shared" si="2"/>
        <v>0</v>
      </c>
      <c r="M29" s="49">
        <f t="shared" si="3"/>
        <v>0</v>
      </c>
    </row>
    <row r="30" spans="2:13" s="36" customFormat="1" ht="20.100000000000001" customHeight="1" x14ac:dyDescent="0.15">
      <c r="B30" s="52"/>
      <c r="C30" s="46" t="s">
        <v>44</v>
      </c>
      <c r="D30" s="46"/>
      <c r="E30" s="47">
        <v>0</v>
      </c>
      <c r="F30" s="47">
        <v>0</v>
      </c>
      <c r="G30" s="47">
        <v>0</v>
      </c>
      <c r="H30" s="47">
        <v>0</v>
      </c>
      <c r="I30" s="48">
        <f>F30-G30-H30</f>
        <v>0</v>
      </c>
      <c r="J30" s="48">
        <f>I30-K30</f>
        <v>0</v>
      </c>
      <c r="K30" s="47">
        <v>0</v>
      </c>
      <c r="L30" s="48">
        <f t="shared" si="2"/>
        <v>0</v>
      </c>
      <c r="M30" s="49">
        <f t="shared" si="3"/>
        <v>0</v>
      </c>
    </row>
    <row r="31" spans="2:13" s="36" customFormat="1" ht="20.100000000000001" customHeight="1" x14ac:dyDescent="0.15">
      <c r="B31" s="52"/>
      <c r="C31" s="46" t="s">
        <v>45</v>
      </c>
      <c r="D31" s="46"/>
      <c r="E31" s="47">
        <v>0</v>
      </c>
      <c r="F31" s="47">
        <v>0</v>
      </c>
      <c r="G31" s="47">
        <v>0</v>
      </c>
      <c r="H31" s="47">
        <v>0</v>
      </c>
      <c r="I31" s="48">
        <f>F31-G31-H31</f>
        <v>0</v>
      </c>
      <c r="J31" s="48">
        <f>I31-K31</f>
        <v>0</v>
      </c>
      <c r="K31" s="47">
        <v>0</v>
      </c>
      <c r="L31" s="48">
        <f t="shared" si="2"/>
        <v>0</v>
      </c>
      <c r="M31" s="49">
        <f t="shared" si="3"/>
        <v>0</v>
      </c>
    </row>
    <row r="32" spans="2:13" s="36" customFormat="1" ht="20.100000000000001" customHeight="1" x14ac:dyDescent="0.15">
      <c r="B32" s="52"/>
      <c r="C32" s="46" t="s">
        <v>46</v>
      </c>
      <c r="D32" s="46"/>
      <c r="E32" s="47">
        <v>0</v>
      </c>
      <c r="F32" s="47">
        <v>0</v>
      </c>
      <c r="G32" s="47">
        <v>0</v>
      </c>
      <c r="H32" s="47">
        <v>0</v>
      </c>
      <c r="I32" s="48">
        <f>F32-G32-H32</f>
        <v>0</v>
      </c>
      <c r="J32" s="48">
        <f>I32-K32</f>
        <v>0</v>
      </c>
      <c r="K32" s="47">
        <v>0</v>
      </c>
      <c r="L32" s="48">
        <f t="shared" si="2"/>
        <v>0</v>
      </c>
      <c r="M32" s="49">
        <f t="shared" si="3"/>
        <v>0</v>
      </c>
    </row>
    <row r="33" spans="2:13" s="36" customFormat="1" ht="20.100000000000001" customHeight="1" x14ac:dyDescent="0.15">
      <c r="B33" s="52"/>
      <c r="C33" s="46" t="s">
        <v>47</v>
      </c>
      <c r="D33" s="46"/>
      <c r="E33" s="47">
        <v>604014000</v>
      </c>
      <c r="F33" s="47">
        <v>479105834</v>
      </c>
      <c r="G33" s="47">
        <v>479105834</v>
      </c>
      <c r="H33" s="47">
        <v>0</v>
      </c>
      <c r="I33" s="48">
        <f>F33-G33-H33</f>
        <v>0</v>
      </c>
      <c r="J33" s="48">
        <f>I33-K33</f>
        <v>0</v>
      </c>
      <c r="K33" s="47">
        <v>0</v>
      </c>
      <c r="L33" s="48">
        <f>IFERROR(G33/#REF!,0)*100</f>
        <v>0</v>
      </c>
      <c r="M33" s="49">
        <f t="shared" si="3"/>
        <v>100</v>
      </c>
    </row>
    <row r="34" spans="2:13" s="36" customFormat="1" ht="20.100000000000001" customHeight="1" x14ac:dyDescent="0.15">
      <c r="B34" s="41" t="s">
        <v>48</v>
      </c>
      <c r="C34" s="42"/>
      <c r="D34" s="42"/>
      <c r="E34" s="43">
        <f>SUM(E35)</f>
        <v>8750800000</v>
      </c>
      <c r="F34" s="43">
        <f t="shared" ref="F34:K34" si="10">F35</f>
        <v>5857147280</v>
      </c>
      <c r="G34" s="43">
        <f t="shared" si="10"/>
        <v>5857147280</v>
      </c>
      <c r="H34" s="43">
        <f t="shared" si="10"/>
        <v>0</v>
      </c>
      <c r="I34" s="43">
        <f t="shared" si="10"/>
        <v>0</v>
      </c>
      <c r="J34" s="43">
        <f t="shared" si="10"/>
        <v>0</v>
      </c>
      <c r="K34" s="43">
        <f t="shared" si="10"/>
        <v>0</v>
      </c>
      <c r="L34" s="43">
        <f t="shared" si="2"/>
        <v>66.932706495406137</v>
      </c>
      <c r="M34" s="44">
        <f t="shared" si="3"/>
        <v>100</v>
      </c>
    </row>
    <row r="35" spans="2:13" s="36" customFormat="1" ht="20.100000000000001" customHeight="1" x14ac:dyDescent="0.15">
      <c r="B35" s="45"/>
      <c r="C35" s="46" t="s">
        <v>49</v>
      </c>
      <c r="D35" s="46"/>
      <c r="E35" s="47">
        <v>8750800000</v>
      </c>
      <c r="F35" s="47">
        <v>5857147280</v>
      </c>
      <c r="G35" s="47">
        <v>5857147280</v>
      </c>
      <c r="H35" s="47">
        <v>0</v>
      </c>
      <c r="I35" s="48">
        <f>F35-G35-H35</f>
        <v>0</v>
      </c>
      <c r="J35" s="48">
        <f>I35-K35</f>
        <v>0</v>
      </c>
      <c r="K35" s="47">
        <v>0</v>
      </c>
      <c r="L35" s="48">
        <f>IFERROR(G35/E35,0)*100</f>
        <v>66.932706495406137</v>
      </c>
      <c r="M35" s="49">
        <f>IFERROR(G35/F35,0)*100</f>
        <v>100</v>
      </c>
    </row>
    <row r="36" spans="2:13" s="36" customFormat="1" ht="20.100000000000001" customHeight="1" x14ac:dyDescent="0.15">
      <c r="B36" s="41" t="s">
        <v>50</v>
      </c>
      <c r="C36" s="42"/>
      <c r="D36" s="42"/>
      <c r="E36" s="43">
        <f>SUM(E37:E39)</f>
        <v>3205556000</v>
      </c>
      <c r="F36" s="43">
        <f t="shared" ref="F36:K36" si="11">SUM(F37:F39)</f>
        <v>1316413750</v>
      </c>
      <c r="G36" s="43">
        <f t="shared" si="11"/>
        <v>1315571131</v>
      </c>
      <c r="H36" s="43">
        <f t="shared" si="11"/>
        <v>0</v>
      </c>
      <c r="I36" s="43">
        <f t="shared" si="11"/>
        <v>842619</v>
      </c>
      <c r="J36" s="43">
        <f t="shared" si="11"/>
        <v>0</v>
      </c>
      <c r="K36" s="43">
        <f t="shared" si="11"/>
        <v>842619</v>
      </c>
      <c r="L36" s="53">
        <f t="shared" si="2"/>
        <v>41.040341550732542</v>
      </c>
      <c r="M36" s="54">
        <f t="shared" si="3"/>
        <v>99.935991324915889</v>
      </c>
    </row>
    <row r="37" spans="2:13" s="36" customFormat="1" ht="20.100000000000001" customHeight="1" x14ac:dyDescent="0.15">
      <c r="B37" s="52"/>
      <c r="C37" s="46" t="s">
        <v>51</v>
      </c>
      <c r="D37" s="46"/>
      <c r="E37" s="47">
        <v>3005416000</v>
      </c>
      <c r="F37" s="47">
        <v>1132563871</v>
      </c>
      <c r="G37" s="47">
        <v>1132563871</v>
      </c>
      <c r="H37" s="47">
        <v>0</v>
      </c>
      <c r="I37" s="48">
        <f>F37-G37-H37</f>
        <v>0</v>
      </c>
      <c r="J37" s="48">
        <f>I37-K37</f>
        <v>0</v>
      </c>
      <c r="K37" s="47">
        <v>0</v>
      </c>
      <c r="L37" s="55">
        <f t="shared" si="2"/>
        <v>37.68409667746495</v>
      </c>
      <c r="M37" s="56">
        <f t="shared" si="3"/>
        <v>100</v>
      </c>
    </row>
    <row r="38" spans="2:13" s="36" customFormat="1" ht="20.100000000000001" customHeight="1" x14ac:dyDescent="0.15">
      <c r="B38" s="52"/>
      <c r="C38" s="46" t="s">
        <v>52</v>
      </c>
      <c r="D38" s="46"/>
      <c r="E38" s="47">
        <v>0</v>
      </c>
      <c r="F38" s="47">
        <v>0</v>
      </c>
      <c r="G38" s="47">
        <v>0</v>
      </c>
      <c r="H38" s="47">
        <v>0</v>
      </c>
      <c r="I38" s="48">
        <f>F38-G38-H38</f>
        <v>0</v>
      </c>
      <c r="J38" s="48">
        <f>I38-K38</f>
        <v>0</v>
      </c>
      <c r="K38" s="47">
        <v>0</v>
      </c>
      <c r="L38" s="55">
        <f t="shared" si="2"/>
        <v>0</v>
      </c>
      <c r="M38" s="56">
        <f t="shared" si="3"/>
        <v>0</v>
      </c>
    </row>
    <row r="39" spans="2:13" s="57" customFormat="1" ht="20.100000000000001" customHeight="1" x14ac:dyDescent="0.15">
      <c r="B39" s="52"/>
      <c r="C39" s="46" t="s">
        <v>53</v>
      </c>
      <c r="D39" s="46"/>
      <c r="E39" s="47">
        <v>200140000</v>
      </c>
      <c r="F39" s="47">
        <v>183849879</v>
      </c>
      <c r="G39" s="47">
        <v>183007260</v>
      </c>
      <c r="H39" s="47">
        <v>0</v>
      </c>
      <c r="I39" s="48">
        <f>F39-G39-H39</f>
        <v>842619</v>
      </c>
      <c r="J39" s="48">
        <f>I39-K39</f>
        <v>0</v>
      </c>
      <c r="K39" s="47">
        <v>842619</v>
      </c>
      <c r="L39" s="55">
        <f>IFERROR(G39/E33,0)*100</f>
        <v>30.298512948375368</v>
      </c>
      <c r="M39" s="56">
        <f t="shared" si="3"/>
        <v>99.541680960257793</v>
      </c>
    </row>
    <row r="40" spans="2:13" s="57" customFormat="1" ht="20.100000000000001" customHeight="1" x14ac:dyDescent="0.15">
      <c r="B40" s="58" t="s">
        <v>54</v>
      </c>
      <c r="C40" s="59"/>
      <c r="D40" s="59"/>
      <c r="E40" s="60">
        <f>E41+E46+E48+E52</f>
        <v>8404799000</v>
      </c>
      <c r="F40" s="60">
        <f t="shared" ref="F40:K40" si="12">F41+F46+F48+F52</f>
        <v>7644682144</v>
      </c>
      <c r="G40" s="60">
        <f t="shared" si="12"/>
        <v>5702315774</v>
      </c>
      <c r="H40" s="60">
        <f t="shared" si="12"/>
        <v>0</v>
      </c>
      <c r="I40" s="60">
        <f t="shared" si="12"/>
        <v>1942366370</v>
      </c>
      <c r="J40" s="60">
        <f t="shared" si="12"/>
        <v>853305940</v>
      </c>
      <c r="K40" s="60">
        <f t="shared" si="12"/>
        <v>1089060430</v>
      </c>
      <c r="L40" s="61">
        <f t="shared" si="2"/>
        <v>67.84595055753266</v>
      </c>
      <c r="M40" s="62">
        <f t="shared" si="3"/>
        <v>74.591927650981745</v>
      </c>
    </row>
    <row r="41" spans="2:13" s="22" customFormat="1" ht="20.100000000000001" customHeight="1" x14ac:dyDescent="0.15">
      <c r="B41" s="41" t="s">
        <v>55</v>
      </c>
      <c r="C41" s="42"/>
      <c r="D41" s="42"/>
      <c r="E41" s="43">
        <f>SUM(E42:E45)</f>
        <v>6574037000</v>
      </c>
      <c r="F41" s="43">
        <f t="shared" ref="F41:K41" si="13">SUM(F42:F45)</f>
        <v>2730673540</v>
      </c>
      <c r="G41" s="43">
        <f t="shared" si="13"/>
        <v>2730673540</v>
      </c>
      <c r="H41" s="43">
        <f t="shared" si="13"/>
        <v>0</v>
      </c>
      <c r="I41" s="43">
        <f t="shared" si="13"/>
        <v>0</v>
      </c>
      <c r="J41" s="43">
        <f t="shared" si="13"/>
        <v>0</v>
      </c>
      <c r="K41" s="43">
        <f t="shared" si="13"/>
        <v>0</v>
      </c>
      <c r="L41" s="53">
        <f t="shared" si="2"/>
        <v>41.537240207196888</v>
      </c>
      <c r="M41" s="54">
        <f t="shared" si="3"/>
        <v>100</v>
      </c>
    </row>
    <row r="42" spans="2:13" s="22" customFormat="1" ht="20.100000000000001" customHeight="1" x14ac:dyDescent="0.15">
      <c r="B42" s="45"/>
      <c r="C42" s="46" t="s">
        <v>56</v>
      </c>
      <c r="D42" s="46"/>
      <c r="E42" s="47">
        <v>0</v>
      </c>
      <c r="F42" s="47">
        <v>0</v>
      </c>
      <c r="G42" s="47">
        <v>0</v>
      </c>
      <c r="H42" s="47">
        <v>0</v>
      </c>
      <c r="I42" s="48">
        <f>F42-G42-H42</f>
        <v>0</v>
      </c>
      <c r="J42" s="48">
        <f>I42-K42</f>
        <v>0</v>
      </c>
      <c r="K42" s="47">
        <v>0</v>
      </c>
      <c r="L42" s="55">
        <f t="shared" si="2"/>
        <v>0</v>
      </c>
      <c r="M42" s="56">
        <f t="shared" si="3"/>
        <v>0</v>
      </c>
    </row>
    <row r="43" spans="2:13" s="22" customFormat="1" ht="20.100000000000001" customHeight="1" x14ac:dyDescent="0.15">
      <c r="B43" s="51"/>
      <c r="C43" s="46" t="s">
        <v>57</v>
      </c>
      <c r="D43" s="46"/>
      <c r="E43" s="47">
        <v>0</v>
      </c>
      <c r="F43" s="47">
        <v>0</v>
      </c>
      <c r="G43" s="47">
        <v>0</v>
      </c>
      <c r="H43" s="47">
        <v>0</v>
      </c>
      <c r="I43" s="48">
        <f>F43-G43-H43</f>
        <v>0</v>
      </c>
      <c r="J43" s="48">
        <f>I43-K43</f>
        <v>0</v>
      </c>
      <c r="K43" s="47">
        <v>0</v>
      </c>
      <c r="L43" s="55">
        <f t="shared" si="2"/>
        <v>0</v>
      </c>
      <c r="M43" s="56">
        <f t="shared" si="3"/>
        <v>0</v>
      </c>
    </row>
    <row r="44" spans="2:13" s="22" customFormat="1" ht="20.100000000000001" customHeight="1" x14ac:dyDescent="0.15">
      <c r="B44" s="51"/>
      <c r="C44" s="46" t="s">
        <v>58</v>
      </c>
      <c r="D44" s="46"/>
      <c r="E44" s="47">
        <v>6554037000</v>
      </c>
      <c r="F44" s="47">
        <v>2726808540</v>
      </c>
      <c r="G44" s="47">
        <v>2726808540</v>
      </c>
      <c r="H44" s="47">
        <v>0</v>
      </c>
      <c r="I44" s="48">
        <f>F44-G44-H44</f>
        <v>0</v>
      </c>
      <c r="J44" s="48">
        <f>I44-K44</f>
        <v>0</v>
      </c>
      <c r="K44" s="47">
        <v>0</v>
      </c>
      <c r="L44" s="55"/>
      <c r="M44" s="56"/>
    </row>
    <row r="45" spans="2:13" s="22" customFormat="1" ht="20.100000000000001" customHeight="1" x14ac:dyDescent="0.15">
      <c r="B45" s="50"/>
      <c r="C45" s="46" t="s">
        <v>59</v>
      </c>
      <c r="D45" s="46"/>
      <c r="E45" s="47">
        <v>20000000</v>
      </c>
      <c r="F45" s="47">
        <v>3865000</v>
      </c>
      <c r="G45" s="47">
        <v>3865000</v>
      </c>
      <c r="H45" s="47">
        <v>0</v>
      </c>
      <c r="I45" s="48">
        <f>F45-G45-H45</f>
        <v>0</v>
      </c>
      <c r="J45" s="48">
        <f>I45-K45</f>
        <v>0</v>
      </c>
      <c r="K45" s="47">
        <v>0</v>
      </c>
      <c r="L45" s="55">
        <f t="shared" si="2"/>
        <v>19.324999999999999</v>
      </c>
      <c r="M45" s="56">
        <f t="shared" si="3"/>
        <v>100</v>
      </c>
    </row>
    <row r="46" spans="2:13" s="22" customFormat="1" ht="20.100000000000001" customHeight="1" x14ac:dyDescent="0.15">
      <c r="B46" s="41" t="s">
        <v>60</v>
      </c>
      <c r="C46" s="42"/>
      <c r="D46" s="42"/>
      <c r="E46" s="43">
        <f>SUM(E47)</f>
        <v>0</v>
      </c>
      <c r="F46" s="43">
        <f t="shared" ref="F46:K46" si="14">F47</f>
        <v>0</v>
      </c>
      <c r="G46" s="43">
        <f t="shared" si="14"/>
        <v>0</v>
      </c>
      <c r="H46" s="43">
        <f t="shared" si="14"/>
        <v>0</v>
      </c>
      <c r="I46" s="43">
        <f t="shared" si="14"/>
        <v>0</v>
      </c>
      <c r="J46" s="43">
        <f t="shared" si="14"/>
        <v>0</v>
      </c>
      <c r="K46" s="43">
        <f t="shared" si="14"/>
        <v>0</v>
      </c>
      <c r="L46" s="53">
        <f t="shared" si="2"/>
        <v>0</v>
      </c>
      <c r="M46" s="54">
        <f t="shared" si="3"/>
        <v>0</v>
      </c>
    </row>
    <row r="47" spans="2:13" s="22" customFormat="1" ht="20.100000000000001" customHeight="1" x14ac:dyDescent="0.15">
      <c r="B47" s="45"/>
      <c r="C47" s="46" t="s">
        <v>61</v>
      </c>
      <c r="D47" s="46"/>
      <c r="E47" s="47">
        <v>0</v>
      </c>
      <c r="F47" s="47">
        <v>0</v>
      </c>
      <c r="G47" s="47">
        <v>0</v>
      </c>
      <c r="H47" s="47">
        <v>0</v>
      </c>
      <c r="I47" s="48">
        <f>F47-G47-H47</f>
        <v>0</v>
      </c>
      <c r="J47" s="48">
        <f>I47-K47</f>
        <v>0</v>
      </c>
      <c r="K47" s="47">
        <v>0</v>
      </c>
      <c r="L47" s="55">
        <f>IFERROR(G47/E47,0)*100</f>
        <v>0</v>
      </c>
      <c r="M47" s="56">
        <f>IFERROR(G47/F47,0)*100</f>
        <v>0</v>
      </c>
    </row>
    <row r="48" spans="2:13" s="22" customFormat="1" ht="20.100000000000001" customHeight="1" x14ac:dyDescent="0.15">
      <c r="B48" s="41" t="s">
        <v>62</v>
      </c>
      <c r="C48" s="42"/>
      <c r="D48" s="42"/>
      <c r="E48" s="43">
        <f>SUM(E49:E51)</f>
        <v>0</v>
      </c>
      <c r="F48" s="43">
        <f t="shared" ref="F48:K48" si="15">SUM(F49:F51)</f>
        <v>727287949</v>
      </c>
      <c r="G48" s="43">
        <f t="shared" si="15"/>
        <v>727279649</v>
      </c>
      <c r="H48" s="43">
        <f t="shared" si="15"/>
        <v>0</v>
      </c>
      <c r="I48" s="43">
        <f t="shared" si="15"/>
        <v>8300</v>
      </c>
      <c r="J48" s="43">
        <f t="shared" si="15"/>
        <v>0</v>
      </c>
      <c r="K48" s="43">
        <f t="shared" si="15"/>
        <v>8300</v>
      </c>
      <c r="L48" s="53">
        <f t="shared" si="2"/>
        <v>0</v>
      </c>
      <c r="M48" s="54">
        <f t="shared" si="3"/>
        <v>99.998858773885729</v>
      </c>
    </row>
    <row r="49" spans="2:13" s="22" customFormat="1" ht="20.100000000000001" customHeight="1" x14ac:dyDescent="0.15">
      <c r="B49" s="45"/>
      <c r="C49" s="46" t="s">
        <v>63</v>
      </c>
      <c r="D49" s="46"/>
      <c r="E49" s="47">
        <v>0</v>
      </c>
      <c r="F49" s="47">
        <v>0</v>
      </c>
      <c r="G49" s="47">
        <v>0</v>
      </c>
      <c r="H49" s="47">
        <v>0</v>
      </c>
      <c r="I49" s="48">
        <f>F49-G49-H49</f>
        <v>0</v>
      </c>
      <c r="J49" s="48">
        <f>I49-K49</f>
        <v>0</v>
      </c>
      <c r="K49" s="47">
        <v>0</v>
      </c>
      <c r="L49" s="55">
        <f t="shared" si="2"/>
        <v>0</v>
      </c>
      <c r="M49" s="56">
        <f t="shared" si="3"/>
        <v>0</v>
      </c>
    </row>
    <row r="50" spans="2:13" s="22" customFormat="1" ht="20.100000000000001" customHeight="1" x14ac:dyDescent="0.15">
      <c r="B50" s="51"/>
      <c r="C50" s="46" t="s">
        <v>64</v>
      </c>
      <c r="D50" s="46"/>
      <c r="E50" s="47">
        <v>0</v>
      </c>
      <c r="F50" s="47">
        <v>650242919</v>
      </c>
      <c r="G50" s="47">
        <v>650234619</v>
      </c>
      <c r="H50" s="47">
        <v>0</v>
      </c>
      <c r="I50" s="48">
        <f>F50-G50-H50</f>
        <v>8300</v>
      </c>
      <c r="J50" s="48">
        <f>I50-K50</f>
        <v>0</v>
      </c>
      <c r="K50" s="47">
        <v>8300</v>
      </c>
      <c r="L50" s="55">
        <f>IFERROR(G50/E50,0)*100</f>
        <v>0</v>
      </c>
      <c r="M50" s="56">
        <f>IFERROR(G50/F50,0)*100</f>
        <v>99.998723553958456</v>
      </c>
    </row>
    <row r="51" spans="2:13" s="22" customFormat="1" ht="20.100000000000001" customHeight="1" x14ac:dyDescent="0.15">
      <c r="B51" s="50"/>
      <c r="C51" s="46" t="s">
        <v>65</v>
      </c>
      <c r="D51" s="46"/>
      <c r="E51" s="47">
        <v>0</v>
      </c>
      <c r="F51" s="47">
        <v>77045030</v>
      </c>
      <c r="G51" s="47">
        <v>77045030</v>
      </c>
      <c r="H51" s="47">
        <v>0</v>
      </c>
      <c r="I51" s="48">
        <f>F51-G51-H51</f>
        <v>0</v>
      </c>
      <c r="J51" s="48">
        <f>I51-K51</f>
        <v>0</v>
      </c>
      <c r="K51" s="47">
        <v>0</v>
      </c>
      <c r="L51" s="55">
        <f>IFERROR(G51/E51,0)*100</f>
        <v>0</v>
      </c>
      <c r="M51" s="56">
        <f>IFERROR(G51/F51,0)*100</f>
        <v>100</v>
      </c>
    </row>
    <row r="52" spans="2:13" s="22" customFormat="1" ht="20.100000000000001" customHeight="1" x14ac:dyDescent="0.15">
      <c r="B52" s="41" t="s">
        <v>66</v>
      </c>
      <c r="C52" s="42"/>
      <c r="D52" s="42"/>
      <c r="E52" s="43">
        <f>SUM(E53:E59)</f>
        <v>1830762000</v>
      </c>
      <c r="F52" s="43">
        <f t="shared" ref="F52:K52" si="16">SUM(F53:F59)</f>
        <v>4186720655</v>
      </c>
      <c r="G52" s="43">
        <f t="shared" si="16"/>
        <v>2244362585</v>
      </c>
      <c r="H52" s="43">
        <f t="shared" si="16"/>
        <v>0</v>
      </c>
      <c r="I52" s="43">
        <f t="shared" si="16"/>
        <v>1942358070</v>
      </c>
      <c r="J52" s="43">
        <f t="shared" si="16"/>
        <v>853305940</v>
      </c>
      <c r="K52" s="43">
        <f t="shared" si="16"/>
        <v>1089052130</v>
      </c>
      <c r="L52" s="53">
        <f t="shared" si="2"/>
        <v>122.59171782023004</v>
      </c>
      <c r="M52" s="54">
        <f t="shared" si="3"/>
        <v>53.606695309840305</v>
      </c>
    </row>
    <row r="53" spans="2:13" s="22" customFormat="1" ht="20.100000000000001" customHeight="1" x14ac:dyDescent="0.15">
      <c r="B53" s="45"/>
      <c r="C53" s="46" t="s">
        <v>67</v>
      </c>
      <c r="D53" s="46"/>
      <c r="E53" s="47">
        <v>0</v>
      </c>
      <c r="F53" s="47">
        <v>0</v>
      </c>
      <c r="G53" s="47">
        <v>0</v>
      </c>
      <c r="H53" s="47">
        <v>0</v>
      </c>
      <c r="I53" s="48">
        <f t="shared" ref="I53:I58" si="17">F53-G53-H53</f>
        <v>0</v>
      </c>
      <c r="J53" s="48">
        <f t="shared" ref="J53:J58" si="18">I53-K53</f>
        <v>-254510</v>
      </c>
      <c r="K53" s="47">
        <v>254510</v>
      </c>
      <c r="L53" s="55">
        <f t="shared" si="2"/>
        <v>0</v>
      </c>
      <c r="M53" s="56">
        <f t="shared" si="3"/>
        <v>0</v>
      </c>
    </row>
    <row r="54" spans="2:13" s="22" customFormat="1" ht="20.100000000000001" customHeight="1" x14ac:dyDescent="0.15">
      <c r="B54" s="51"/>
      <c r="C54" s="46" t="s">
        <v>68</v>
      </c>
      <c r="D54" s="46"/>
      <c r="E54" s="47">
        <v>0</v>
      </c>
      <c r="F54" s="47">
        <v>0</v>
      </c>
      <c r="G54" s="47">
        <v>0</v>
      </c>
      <c r="H54" s="47">
        <v>0</v>
      </c>
      <c r="I54" s="48">
        <f t="shared" si="17"/>
        <v>0</v>
      </c>
      <c r="J54" s="48">
        <f t="shared" si="18"/>
        <v>0</v>
      </c>
      <c r="K54" s="47">
        <v>0</v>
      </c>
      <c r="L54" s="55">
        <f t="shared" si="2"/>
        <v>0</v>
      </c>
      <c r="M54" s="56">
        <f t="shared" si="3"/>
        <v>0</v>
      </c>
    </row>
    <row r="55" spans="2:13" s="22" customFormat="1" ht="20.100000000000001" customHeight="1" x14ac:dyDescent="0.15">
      <c r="B55" s="51"/>
      <c r="C55" s="46" t="s">
        <v>69</v>
      </c>
      <c r="D55" s="46"/>
      <c r="E55" s="47">
        <v>0</v>
      </c>
      <c r="F55" s="47">
        <v>0</v>
      </c>
      <c r="G55" s="47">
        <v>0</v>
      </c>
      <c r="H55" s="47">
        <v>0</v>
      </c>
      <c r="I55" s="48">
        <f t="shared" si="17"/>
        <v>0</v>
      </c>
      <c r="J55" s="48">
        <f t="shared" si="18"/>
        <v>0</v>
      </c>
      <c r="K55" s="47">
        <v>0</v>
      </c>
      <c r="L55" s="55">
        <f t="shared" si="2"/>
        <v>0</v>
      </c>
      <c r="M55" s="56">
        <f t="shared" si="3"/>
        <v>0</v>
      </c>
    </row>
    <row r="56" spans="2:13" s="22" customFormat="1" ht="20.100000000000001" customHeight="1" x14ac:dyDescent="0.15">
      <c r="B56" s="51"/>
      <c r="C56" s="46" t="s">
        <v>70</v>
      </c>
      <c r="D56" s="46"/>
      <c r="E56" s="47">
        <v>303614000</v>
      </c>
      <c r="F56" s="47">
        <v>2062655250</v>
      </c>
      <c r="G56" s="47">
        <v>181154200</v>
      </c>
      <c r="H56" s="47">
        <v>0</v>
      </c>
      <c r="I56" s="48">
        <f t="shared" si="17"/>
        <v>1881501050</v>
      </c>
      <c r="J56" s="48">
        <f t="shared" si="18"/>
        <v>848430450</v>
      </c>
      <c r="K56" s="47">
        <v>1033070600</v>
      </c>
      <c r="L56" s="55">
        <f t="shared" si="2"/>
        <v>59.66595743279295</v>
      </c>
      <c r="M56" s="56">
        <f t="shared" si="3"/>
        <v>8.7825728511829606</v>
      </c>
    </row>
    <row r="57" spans="2:13" s="22" customFormat="1" ht="20.100000000000001" customHeight="1" x14ac:dyDescent="0.15">
      <c r="B57" s="51"/>
      <c r="C57" s="46" t="s">
        <v>71</v>
      </c>
      <c r="D57" s="46"/>
      <c r="E57" s="47">
        <v>0</v>
      </c>
      <c r="F57" s="47">
        <v>0</v>
      </c>
      <c r="G57" s="47">
        <v>0</v>
      </c>
      <c r="H57" s="47">
        <v>0</v>
      </c>
      <c r="I57" s="48">
        <f t="shared" si="17"/>
        <v>0</v>
      </c>
      <c r="J57" s="48">
        <f t="shared" si="18"/>
        <v>0</v>
      </c>
      <c r="K57" s="47">
        <v>0</v>
      </c>
      <c r="L57" s="55">
        <f t="shared" si="2"/>
        <v>0</v>
      </c>
      <c r="M57" s="56">
        <f t="shared" si="3"/>
        <v>0</v>
      </c>
    </row>
    <row r="58" spans="2:13" s="22" customFormat="1" ht="20.100000000000001" customHeight="1" x14ac:dyDescent="0.15">
      <c r="B58" s="51"/>
      <c r="C58" s="46" t="s">
        <v>72</v>
      </c>
      <c r="D58" s="46"/>
      <c r="E58" s="47">
        <v>0</v>
      </c>
      <c r="F58" s="47">
        <v>4290</v>
      </c>
      <c r="G58" s="47">
        <v>4290</v>
      </c>
      <c r="H58" s="47">
        <v>0</v>
      </c>
      <c r="I58" s="48">
        <f t="shared" si="17"/>
        <v>0</v>
      </c>
      <c r="J58" s="48">
        <f t="shared" si="18"/>
        <v>0</v>
      </c>
      <c r="K58" s="47">
        <v>0</v>
      </c>
      <c r="L58" s="55"/>
      <c r="M58" s="56"/>
    </row>
    <row r="59" spans="2:13" s="22" customFormat="1" ht="20.100000000000001" customHeight="1" x14ac:dyDescent="0.15">
      <c r="B59" s="50"/>
      <c r="C59" s="46" t="s">
        <v>73</v>
      </c>
      <c r="D59" s="46"/>
      <c r="E59" s="47">
        <v>1527148000</v>
      </c>
      <c r="F59" s="47">
        <v>2124061115</v>
      </c>
      <c r="G59" s="47">
        <v>2063204095</v>
      </c>
      <c r="H59" s="47">
        <v>0</v>
      </c>
      <c r="I59" s="48">
        <f>F59-G59-H59</f>
        <v>60857020</v>
      </c>
      <c r="J59" s="48">
        <f>I59-K59</f>
        <v>5130000</v>
      </c>
      <c r="K59" s="47">
        <v>55727020</v>
      </c>
      <c r="L59" s="55">
        <f t="shared" si="2"/>
        <v>135.10177762731576</v>
      </c>
      <c r="M59" s="56">
        <f t="shared" si="3"/>
        <v>97.134874341880689</v>
      </c>
    </row>
    <row r="60" spans="2:13" s="57" customFormat="1" ht="20.100000000000001" customHeight="1" x14ac:dyDescent="0.15">
      <c r="B60" s="58" t="s">
        <v>74</v>
      </c>
      <c r="C60" s="59"/>
      <c r="D60" s="59"/>
      <c r="E60" s="60">
        <f>E61+E63+E65+E67+E70+E72+E74</f>
        <v>2410596000</v>
      </c>
      <c r="F60" s="60">
        <f t="shared" ref="F60:K60" si="19">F61+F63+F65+F67+F70+F72+F74</f>
        <v>5336391423</v>
      </c>
      <c r="G60" s="60">
        <f t="shared" si="19"/>
        <v>3003794403</v>
      </c>
      <c r="H60" s="60">
        <f t="shared" si="19"/>
        <v>0</v>
      </c>
      <c r="I60" s="60">
        <f t="shared" si="19"/>
        <v>2332597020</v>
      </c>
      <c r="J60" s="60">
        <f t="shared" si="19"/>
        <v>1767007020</v>
      </c>
      <c r="K60" s="60">
        <f t="shared" si="19"/>
        <v>565590000</v>
      </c>
      <c r="L60" s="61">
        <f t="shared" si="2"/>
        <v>124.60795599926324</v>
      </c>
      <c r="M60" s="62">
        <f t="shared" si="3"/>
        <v>56.288869479355654</v>
      </c>
    </row>
    <row r="61" spans="2:13" s="22" customFormat="1" ht="20.100000000000001" customHeight="1" x14ac:dyDescent="0.15">
      <c r="B61" s="41" t="s">
        <v>75</v>
      </c>
      <c r="C61" s="42"/>
      <c r="D61" s="42"/>
      <c r="E61" s="63">
        <f>SUM(E62)</f>
        <v>87792000</v>
      </c>
      <c r="F61" s="63">
        <f t="shared" ref="F61:K61" si="20">F62</f>
        <v>344841990</v>
      </c>
      <c r="G61" s="63">
        <f t="shared" si="20"/>
        <v>122242930</v>
      </c>
      <c r="H61" s="63">
        <f t="shared" si="20"/>
        <v>0</v>
      </c>
      <c r="I61" s="63">
        <f t="shared" si="20"/>
        <v>222599060</v>
      </c>
      <c r="J61" s="63">
        <f t="shared" si="20"/>
        <v>34646020</v>
      </c>
      <c r="K61" s="63">
        <f t="shared" si="20"/>
        <v>187953040</v>
      </c>
      <c r="L61" s="53">
        <f t="shared" si="2"/>
        <v>139.24153681428834</v>
      </c>
      <c r="M61" s="54">
        <f t="shared" si="3"/>
        <v>35.448968961117529</v>
      </c>
    </row>
    <row r="62" spans="2:13" s="22" customFormat="1" ht="20.100000000000001" customHeight="1" x14ac:dyDescent="0.15">
      <c r="B62" s="64"/>
      <c r="C62" s="46" t="s">
        <v>76</v>
      </c>
      <c r="D62" s="46"/>
      <c r="E62" s="47">
        <v>87792000</v>
      </c>
      <c r="F62" s="47">
        <v>344841990</v>
      </c>
      <c r="G62" s="47">
        <v>122242930</v>
      </c>
      <c r="H62" s="47">
        <v>0</v>
      </c>
      <c r="I62" s="48">
        <f>F62-G62-H62</f>
        <v>222599060</v>
      </c>
      <c r="J62" s="48">
        <f>I62-K62</f>
        <v>34646020</v>
      </c>
      <c r="K62" s="47">
        <v>187953040</v>
      </c>
      <c r="L62" s="55">
        <f t="shared" si="2"/>
        <v>139.24153681428834</v>
      </c>
      <c r="M62" s="56">
        <f t="shared" si="3"/>
        <v>35.448968961117529</v>
      </c>
    </row>
    <row r="63" spans="2:13" s="22" customFormat="1" ht="20.100000000000001" customHeight="1" x14ac:dyDescent="0.15">
      <c r="B63" s="41" t="s">
        <v>77</v>
      </c>
      <c r="C63" s="42"/>
      <c r="D63" s="42"/>
      <c r="E63" s="63">
        <f>SUM(E64)</f>
        <v>321500000</v>
      </c>
      <c r="F63" s="63">
        <f t="shared" ref="F63:K63" si="21">F64</f>
        <v>761849270</v>
      </c>
      <c r="G63" s="65">
        <f t="shared" si="21"/>
        <v>246290760</v>
      </c>
      <c r="H63" s="65">
        <f t="shared" si="21"/>
        <v>0</v>
      </c>
      <c r="I63" s="65">
        <f t="shared" si="21"/>
        <v>515558510</v>
      </c>
      <c r="J63" s="65">
        <f t="shared" si="21"/>
        <v>183016440</v>
      </c>
      <c r="K63" s="65">
        <f t="shared" si="21"/>
        <v>332542070</v>
      </c>
      <c r="L63" s="66">
        <f t="shared" si="2"/>
        <v>76.606768273716952</v>
      </c>
      <c r="M63" s="67">
        <f t="shared" si="3"/>
        <v>32.328016800488633</v>
      </c>
    </row>
    <row r="64" spans="2:13" s="22" customFormat="1" ht="20.100000000000001" customHeight="1" x14ac:dyDescent="0.15">
      <c r="B64" s="64"/>
      <c r="C64" s="46" t="s">
        <v>78</v>
      </c>
      <c r="D64" s="46"/>
      <c r="E64" s="47">
        <v>321500000</v>
      </c>
      <c r="F64" s="47">
        <v>761849270</v>
      </c>
      <c r="G64" s="47">
        <v>246290760</v>
      </c>
      <c r="H64" s="47">
        <v>0</v>
      </c>
      <c r="I64" s="48">
        <f>F64-G64-H64</f>
        <v>515558510</v>
      </c>
      <c r="J64" s="48">
        <f>I64-K64</f>
        <v>183016440</v>
      </c>
      <c r="K64" s="47">
        <v>332542070</v>
      </c>
      <c r="L64" s="55">
        <f>IFERROR(G64/E64,0)*100</f>
        <v>76.606768273716952</v>
      </c>
      <c r="M64" s="56">
        <f>IFERROR(G64/F64,0)*100</f>
        <v>32.328016800488633</v>
      </c>
    </row>
    <row r="65" spans="1:13" s="22" customFormat="1" ht="20.100000000000001" customHeight="1" x14ac:dyDescent="0.15">
      <c r="B65" s="41" t="s">
        <v>79</v>
      </c>
      <c r="C65" s="42"/>
      <c r="D65" s="42"/>
      <c r="E65" s="63">
        <f>SUM(E66)</f>
        <v>84218000</v>
      </c>
      <c r="F65" s="65">
        <f t="shared" ref="F65:K65" si="22">F66</f>
        <v>199646765</v>
      </c>
      <c r="G65" s="65">
        <f t="shared" si="22"/>
        <v>61191655</v>
      </c>
      <c r="H65" s="65">
        <f t="shared" si="22"/>
        <v>0</v>
      </c>
      <c r="I65" s="65">
        <f t="shared" si="22"/>
        <v>138455110</v>
      </c>
      <c r="J65" s="65">
        <f t="shared" si="22"/>
        <v>138200220</v>
      </c>
      <c r="K65" s="65">
        <f t="shared" si="22"/>
        <v>254890</v>
      </c>
      <c r="L65" s="66">
        <f t="shared" si="2"/>
        <v>72.658641858035097</v>
      </c>
      <c r="M65" s="67">
        <f t="shared" si="3"/>
        <v>30.649960694329309</v>
      </c>
    </row>
    <row r="66" spans="1:13" s="22" customFormat="1" ht="20.100000000000001" customHeight="1" x14ac:dyDescent="0.15">
      <c r="B66" s="64"/>
      <c r="C66" s="46" t="s">
        <v>80</v>
      </c>
      <c r="D66" s="46"/>
      <c r="E66" s="47">
        <v>84218000</v>
      </c>
      <c r="F66" s="47">
        <v>199646765</v>
      </c>
      <c r="G66" s="47">
        <v>61191655</v>
      </c>
      <c r="H66" s="47">
        <v>0</v>
      </c>
      <c r="I66" s="48">
        <f>F66-G66-H66</f>
        <v>138455110</v>
      </c>
      <c r="J66" s="48">
        <f>I66-K66</f>
        <v>138200220</v>
      </c>
      <c r="K66" s="47">
        <v>254890</v>
      </c>
      <c r="L66" s="55">
        <f t="shared" si="2"/>
        <v>72.658641858035097</v>
      </c>
      <c r="M66" s="56">
        <f t="shared" si="3"/>
        <v>30.649960694329309</v>
      </c>
    </row>
    <row r="67" spans="1:13" s="22" customFormat="1" ht="20.100000000000001" customHeight="1" x14ac:dyDescent="0.15">
      <c r="B67" s="41" t="s">
        <v>81</v>
      </c>
      <c r="C67" s="42"/>
      <c r="D67" s="42"/>
      <c r="E67" s="68">
        <f>SUM(E68:E69)</f>
        <v>1578350000</v>
      </c>
      <c r="F67" s="68">
        <f t="shared" ref="F67:K67" si="23">SUM(F68:F69)</f>
        <v>3772422860</v>
      </c>
      <c r="G67" s="68">
        <f t="shared" si="23"/>
        <v>2413054020</v>
      </c>
      <c r="H67" s="68">
        <f t="shared" si="23"/>
        <v>0</v>
      </c>
      <c r="I67" s="68">
        <f t="shared" si="23"/>
        <v>1359368840</v>
      </c>
      <c r="J67" s="68">
        <f t="shared" si="23"/>
        <v>1314728840</v>
      </c>
      <c r="K67" s="68">
        <f t="shared" si="23"/>
        <v>44640000</v>
      </c>
      <c r="L67" s="66">
        <f t="shared" si="2"/>
        <v>152.88459593879685</v>
      </c>
      <c r="M67" s="67">
        <f t="shared" si="3"/>
        <v>63.965629240196044</v>
      </c>
    </row>
    <row r="68" spans="1:13" s="22" customFormat="1" ht="20.100000000000001" customHeight="1" x14ac:dyDescent="0.15">
      <c r="B68" s="45"/>
      <c r="C68" s="46" t="s">
        <v>82</v>
      </c>
      <c r="D68" s="46"/>
      <c r="E68" s="47">
        <v>650000000</v>
      </c>
      <c r="F68" s="47">
        <v>1542267900</v>
      </c>
      <c r="G68" s="47">
        <v>577619050</v>
      </c>
      <c r="H68" s="47">
        <v>0</v>
      </c>
      <c r="I68" s="48">
        <f>F68-G68-H68</f>
        <v>964648850</v>
      </c>
      <c r="J68" s="48">
        <f>I68-K68</f>
        <v>964648850</v>
      </c>
      <c r="K68" s="47">
        <v>0</v>
      </c>
      <c r="L68" s="69">
        <f t="shared" si="2"/>
        <v>88.864469230769231</v>
      </c>
      <c r="M68" s="70">
        <f t="shared" si="3"/>
        <v>37.452575522060727</v>
      </c>
    </row>
    <row r="69" spans="1:13" s="22" customFormat="1" ht="20.100000000000001" customHeight="1" x14ac:dyDescent="0.15">
      <c r="B69" s="50"/>
      <c r="C69" s="46" t="s">
        <v>83</v>
      </c>
      <c r="D69" s="46"/>
      <c r="E69" s="47">
        <v>928350000</v>
      </c>
      <c r="F69" s="47">
        <v>2230154960</v>
      </c>
      <c r="G69" s="47">
        <v>1835434970</v>
      </c>
      <c r="H69" s="47">
        <v>0</v>
      </c>
      <c r="I69" s="48">
        <f>F69-G69-H69</f>
        <v>394719990</v>
      </c>
      <c r="J69" s="48">
        <f>I69-K69</f>
        <v>350079990</v>
      </c>
      <c r="K69" s="47">
        <v>44640000</v>
      </c>
      <c r="L69" s="69">
        <f t="shared" si="2"/>
        <v>197.70937361986321</v>
      </c>
      <c r="M69" s="70">
        <f t="shared" si="3"/>
        <v>82.300781915172379</v>
      </c>
    </row>
    <row r="70" spans="1:13" s="22" customFormat="1" ht="20.100000000000001" customHeight="1" x14ac:dyDescent="0.15">
      <c r="B70" s="41" t="s">
        <v>84</v>
      </c>
      <c r="C70" s="42"/>
      <c r="D70" s="42"/>
      <c r="E70" s="63">
        <f>SUM(E71)</f>
        <v>56000000</v>
      </c>
      <c r="F70" s="65">
        <f t="shared" ref="F70:K70" si="24">F71</f>
        <v>178668380</v>
      </c>
      <c r="G70" s="65">
        <f t="shared" si="24"/>
        <v>82792520</v>
      </c>
      <c r="H70" s="65">
        <f t="shared" si="24"/>
        <v>0</v>
      </c>
      <c r="I70" s="65">
        <f t="shared" si="24"/>
        <v>95875860</v>
      </c>
      <c r="J70" s="65">
        <f t="shared" si="24"/>
        <v>95675860</v>
      </c>
      <c r="K70" s="65">
        <f t="shared" si="24"/>
        <v>200000</v>
      </c>
      <c r="L70" s="66">
        <f t="shared" si="2"/>
        <v>147.8437857142857</v>
      </c>
      <c r="M70" s="67">
        <f t="shared" si="3"/>
        <v>46.338652647995126</v>
      </c>
    </row>
    <row r="71" spans="1:13" s="22" customFormat="1" ht="20.100000000000001" customHeight="1" x14ac:dyDescent="0.15">
      <c r="B71" s="64"/>
      <c r="C71" s="46" t="s">
        <v>85</v>
      </c>
      <c r="D71" s="46"/>
      <c r="E71" s="47">
        <v>56000000</v>
      </c>
      <c r="F71" s="47">
        <v>178668380</v>
      </c>
      <c r="G71" s="47">
        <v>82792520</v>
      </c>
      <c r="H71" s="47">
        <v>0</v>
      </c>
      <c r="I71" s="48">
        <f>F71-G71-H71</f>
        <v>95875860</v>
      </c>
      <c r="J71" s="48">
        <f>I71-K71</f>
        <v>95675860</v>
      </c>
      <c r="K71" s="47">
        <v>200000</v>
      </c>
      <c r="L71" s="55">
        <f>IFERROR(G71/E71,0)*100</f>
        <v>147.8437857142857</v>
      </c>
      <c r="M71" s="56">
        <f>IFERROR(G71/F71,0)*100</f>
        <v>46.338652647995126</v>
      </c>
    </row>
    <row r="72" spans="1:13" s="22" customFormat="1" ht="20.100000000000001" customHeight="1" x14ac:dyDescent="0.15">
      <c r="B72" s="71" t="s">
        <v>86</v>
      </c>
      <c r="C72" s="72"/>
      <c r="D72" s="72"/>
      <c r="E72" s="63">
        <f>SUM(E73)</f>
        <v>232736000</v>
      </c>
      <c r="F72" s="65">
        <f t="shared" ref="F72:K72" si="25">F73</f>
        <v>57162158</v>
      </c>
      <c r="G72" s="65">
        <f t="shared" si="25"/>
        <v>56422518</v>
      </c>
      <c r="H72" s="65">
        <f t="shared" si="25"/>
        <v>0</v>
      </c>
      <c r="I72" s="65">
        <f t="shared" si="25"/>
        <v>739640</v>
      </c>
      <c r="J72" s="65">
        <f t="shared" si="25"/>
        <v>739640</v>
      </c>
      <c r="K72" s="65">
        <f t="shared" si="25"/>
        <v>0</v>
      </c>
      <c r="L72" s="66">
        <f>IFERROR(G72/E72,0)*100</f>
        <v>24.243141585315549</v>
      </c>
      <c r="M72" s="67">
        <f>IFERROR(G72/F72,0)*100</f>
        <v>98.706067045264462</v>
      </c>
    </row>
    <row r="73" spans="1:13" s="22" customFormat="1" ht="20.100000000000001" customHeight="1" x14ac:dyDescent="0.15">
      <c r="B73" s="45"/>
      <c r="C73" s="73" t="s">
        <v>87</v>
      </c>
      <c r="D73" s="73"/>
      <c r="E73" s="47">
        <v>232736000</v>
      </c>
      <c r="F73" s="47">
        <v>57162158</v>
      </c>
      <c r="G73" s="47">
        <v>56422518</v>
      </c>
      <c r="H73" s="47">
        <v>0</v>
      </c>
      <c r="I73" s="48">
        <f>F73-G73-H73</f>
        <v>739640</v>
      </c>
      <c r="J73" s="48">
        <f>I73-K73</f>
        <v>739640</v>
      </c>
      <c r="K73" s="47">
        <v>0</v>
      </c>
      <c r="L73" s="74">
        <f>IFERROR(G73/E73,0)*100</f>
        <v>24.243141585315549</v>
      </c>
      <c r="M73" s="75">
        <f>IFERROR(G73/F73,0)*100</f>
        <v>98.706067045264462</v>
      </c>
    </row>
    <row r="74" spans="1:13" s="22" customFormat="1" ht="20.100000000000001" customHeight="1" x14ac:dyDescent="0.15">
      <c r="A74" s="76"/>
      <c r="B74" s="71" t="s">
        <v>88</v>
      </c>
      <c r="C74" s="72"/>
      <c r="D74" s="72"/>
      <c r="E74" s="63">
        <f>E75</f>
        <v>50000000</v>
      </c>
      <c r="F74" s="63">
        <f t="shared" ref="F74:K74" si="26">F75</f>
        <v>21800000</v>
      </c>
      <c r="G74" s="63">
        <f t="shared" si="26"/>
        <v>21800000</v>
      </c>
      <c r="H74" s="63">
        <f t="shared" si="26"/>
        <v>0</v>
      </c>
      <c r="I74" s="63">
        <f t="shared" si="26"/>
        <v>0</v>
      </c>
      <c r="J74" s="63">
        <f t="shared" si="26"/>
        <v>0</v>
      </c>
      <c r="K74" s="63">
        <f t="shared" si="26"/>
        <v>0</v>
      </c>
      <c r="L74" s="66">
        <f t="shared" si="2"/>
        <v>43.6</v>
      </c>
      <c r="M74" s="67">
        <f t="shared" si="3"/>
        <v>100</v>
      </c>
    </row>
    <row r="75" spans="1:13" s="22" customFormat="1" ht="20.100000000000001" customHeight="1" x14ac:dyDescent="0.15">
      <c r="B75" s="45"/>
      <c r="C75" s="73" t="s">
        <v>89</v>
      </c>
      <c r="D75" s="73"/>
      <c r="E75" s="47">
        <v>50000000</v>
      </c>
      <c r="F75" s="47">
        <v>21800000</v>
      </c>
      <c r="G75" s="47">
        <v>21800000</v>
      </c>
      <c r="H75" s="47">
        <v>0</v>
      </c>
      <c r="I75" s="48">
        <f>F75-G75-H75</f>
        <v>0</v>
      </c>
      <c r="J75" s="48">
        <f>I75-K75</f>
        <v>0</v>
      </c>
      <c r="K75" s="47">
        <v>0</v>
      </c>
      <c r="L75" s="74">
        <f>IFERROR(G75/E75,0)*100</f>
        <v>43.6</v>
      </c>
      <c r="M75" s="75">
        <f>IFERROR(G75/F75,0)*100</f>
        <v>100</v>
      </c>
    </row>
    <row r="76" spans="1:13" s="57" customFormat="1" ht="20.100000000000001" customHeight="1" x14ac:dyDescent="0.15">
      <c r="B76" s="58" t="s">
        <v>90</v>
      </c>
      <c r="C76" s="59"/>
      <c r="D76" s="59"/>
      <c r="E76" s="60">
        <f>E77</f>
        <v>2100000000</v>
      </c>
      <c r="F76" s="60">
        <f t="shared" ref="F76:K77" si="27">F77</f>
        <v>28742234839</v>
      </c>
      <c r="G76" s="60">
        <f t="shared" si="27"/>
        <v>1001580278</v>
      </c>
      <c r="H76" s="60">
        <f t="shared" si="27"/>
        <v>9133784516</v>
      </c>
      <c r="I76" s="60">
        <f t="shared" si="27"/>
        <v>18606870045</v>
      </c>
      <c r="J76" s="60">
        <f t="shared" si="27"/>
        <v>18606870045</v>
      </c>
      <c r="K76" s="60">
        <f t="shared" si="27"/>
        <v>0</v>
      </c>
      <c r="L76" s="61">
        <f t="shared" ref="L76" si="28">IFERROR(G76/E76,0)*100</f>
        <v>47.694298952380954</v>
      </c>
      <c r="M76" s="62">
        <f t="shared" ref="M76" si="29">IFERROR(G76/F76,0)*100</f>
        <v>3.4846986798708062</v>
      </c>
    </row>
    <row r="77" spans="1:13" s="22" customFormat="1" ht="20.100000000000001" customHeight="1" x14ac:dyDescent="0.15">
      <c r="B77" s="41" t="s">
        <v>90</v>
      </c>
      <c r="C77" s="42"/>
      <c r="D77" s="42"/>
      <c r="E77" s="63">
        <f>SUM(E78)</f>
        <v>2100000000</v>
      </c>
      <c r="F77" s="63">
        <f t="shared" si="27"/>
        <v>28742234839</v>
      </c>
      <c r="G77" s="63">
        <f t="shared" si="27"/>
        <v>1001580278</v>
      </c>
      <c r="H77" s="63">
        <f t="shared" si="27"/>
        <v>9133784516</v>
      </c>
      <c r="I77" s="63">
        <f t="shared" si="27"/>
        <v>18606870045</v>
      </c>
      <c r="J77" s="63">
        <f t="shared" si="27"/>
        <v>18606870045</v>
      </c>
      <c r="K77" s="63">
        <f t="shared" si="27"/>
        <v>0</v>
      </c>
      <c r="L77" s="53">
        <f>IFERROR(G77/E77,0)*100</f>
        <v>47.694298952380954</v>
      </c>
      <c r="M77" s="54">
        <f>IFERROR(G77/F77,0)*100</f>
        <v>3.4846986798708062</v>
      </c>
    </row>
    <row r="78" spans="1:13" s="22" customFormat="1" ht="20.100000000000001" customHeight="1" thickBot="1" x14ac:dyDescent="0.2">
      <c r="B78" s="77"/>
      <c r="C78" s="78" t="s">
        <v>91</v>
      </c>
      <c r="D78" s="78"/>
      <c r="E78" s="79">
        <v>2100000000</v>
      </c>
      <c r="F78" s="79">
        <v>28742234839</v>
      </c>
      <c r="G78" s="79">
        <v>1001580278</v>
      </c>
      <c r="H78" s="79">
        <v>9133784516</v>
      </c>
      <c r="I78" s="80">
        <f>F78-G78-H78</f>
        <v>18606870045</v>
      </c>
      <c r="J78" s="80">
        <f>I78-K78</f>
        <v>18606870045</v>
      </c>
      <c r="K78" s="79">
        <v>0</v>
      </c>
      <c r="L78" s="81">
        <f>IFERROR(G78/E78,0)*100</f>
        <v>47.694298952380954</v>
      </c>
      <c r="M78" s="82">
        <f>IFERROR(G78/F78,0)*100</f>
        <v>3.4846986798708062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7" tint="0.39997558519241921"/>
    <pageSetUpPr fitToPage="1"/>
  </sheetPr>
  <dimension ref="B1:AZ93"/>
  <sheetViews>
    <sheetView showGridLines="0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113" customWidth="1"/>
    <col min="14" max="52" width="8.88671875" style="4" hidden="1" customWidth="1"/>
    <col min="53" max="16384" width="8.88671875" style="4"/>
  </cols>
  <sheetData>
    <row r="1" spans="2:15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83"/>
      <c r="M1" s="83"/>
    </row>
    <row r="2" spans="2:15" ht="30" customHeight="1" x14ac:dyDescent="0.15">
      <c r="B2" s="5" t="str">
        <f>B4&amp;L3&amp;" 기타특별회계 세외수입 징수현황"</f>
        <v>2026년  8월 미추홀구 기타특별회계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92</v>
      </c>
      <c r="L3" s="84" t="str">
        <f>'군구세외 일반회계'!L3:M3</f>
        <v>미추홀구</v>
      </c>
      <c r="M3" s="84"/>
    </row>
    <row r="4" spans="2:15" s="13" customFormat="1" ht="18.75" customHeight="1" thickBot="1" x14ac:dyDescent="0.2">
      <c r="B4" s="9" t="str">
        <f>'군구세외 일반회계'!B4:D4</f>
        <v xml:space="preserve">2026년  8월 </v>
      </c>
      <c r="C4" s="9"/>
      <c r="D4" s="9"/>
      <c r="E4" s="11"/>
      <c r="F4" s="11"/>
      <c r="G4" s="11"/>
      <c r="H4" s="11"/>
      <c r="I4" s="11"/>
      <c r="J4" s="11"/>
      <c r="K4" s="11"/>
      <c r="L4" s="85" t="s">
        <v>2</v>
      </c>
      <c r="M4" s="85"/>
    </row>
    <row r="5" spans="2:15" s="22" customFormat="1" ht="20.100000000000001" customHeight="1" x14ac:dyDescent="0.15">
      <c r="B5" s="14"/>
      <c r="C5" s="15"/>
      <c r="D5" s="16" t="s">
        <v>93</v>
      </c>
      <c r="E5" s="86" t="s">
        <v>94</v>
      </c>
      <c r="F5" s="86" t="s">
        <v>95</v>
      </c>
      <c r="G5" s="17" t="s">
        <v>6</v>
      </c>
      <c r="H5" s="86" t="s">
        <v>7</v>
      </c>
      <c r="I5" s="87" t="s">
        <v>8</v>
      </c>
      <c r="J5" s="88"/>
      <c r="K5" s="87"/>
      <c r="L5" s="89" t="s">
        <v>96</v>
      </c>
      <c r="M5" s="90"/>
    </row>
    <row r="6" spans="2:15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91" t="s">
        <v>97</v>
      </c>
      <c r="M6" s="92" t="s">
        <v>19</v>
      </c>
    </row>
    <row r="7" spans="2:15" s="36" customFormat="1" ht="20.100000000000001" customHeight="1" thickBot="1" x14ac:dyDescent="0.2">
      <c r="B7" s="93" t="s">
        <v>98</v>
      </c>
      <c r="C7" s="94"/>
      <c r="D7" s="94"/>
      <c r="E7" s="33">
        <f>E8+E40+E60+E76</f>
        <v>6845946000</v>
      </c>
      <c r="F7" s="33">
        <f>F8+F40+F60+F76</f>
        <v>9327901871</v>
      </c>
      <c r="G7" s="33">
        <f t="shared" ref="G7:K7" si="0">G8+G40+G60+G76</f>
        <v>4702792828</v>
      </c>
      <c r="H7" s="33">
        <f t="shared" si="0"/>
        <v>89555280</v>
      </c>
      <c r="I7" s="33">
        <f t="shared" si="0"/>
        <v>4535553763</v>
      </c>
      <c r="J7" s="33">
        <f t="shared" si="0"/>
        <v>4422923763</v>
      </c>
      <c r="K7" s="33">
        <f t="shared" si="0"/>
        <v>112630000</v>
      </c>
      <c r="L7" s="34">
        <f>IFERROR(G7/E7,0)*100</f>
        <v>68.694565046233208</v>
      </c>
      <c r="M7" s="35">
        <f>IFERROR(G7/F7,0)*100</f>
        <v>50.416405457917143</v>
      </c>
      <c r="O7" s="95" t="s">
        <v>99</v>
      </c>
    </row>
    <row r="8" spans="2:15" s="36" customFormat="1" ht="20.100000000000001" customHeight="1" x14ac:dyDescent="0.15">
      <c r="B8" s="37" t="s">
        <v>100</v>
      </c>
      <c r="C8" s="38"/>
      <c r="D8" s="38"/>
      <c r="E8" s="39">
        <f t="shared" ref="E8:K8" si="1">E9+E12+E22+E28+E34+E36</f>
        <v>3726946000</v>
      </c>
      <c r="F8" s="39">
        <f t="shared" si="1"/>
        <v>2193650135</v>
      </c>
      <c r="G8" s="39">
        <f t="shared" si="1"/>
        <v>1958446535</v>
      </c>
      <c r="H8" s="39">
        <f t="shared" si="1"/>
        <v>0</v>
      </c>
      <c r="I8" s="39">
        <f t="shared" si="1"/>
        <v>235203600</v>
      </c>
      <c r="J8" s="39">
        <f t="shared" si="1"/>
        <v>235203600</v>
      </c>
      <c r="K8" s="39">
        <f t="shared" si="1"/>
        <v>0</v>
      </c>
      <c r="L8" s="96">
        <f t="shared" ref="L8:L75" si="2">IFERROR(G8/E8,0)*100</f>
        <v>52.54829383092752</v>
      </c>
      <c r="M8" s="97">
        <f t="shared" ref="M8:M75" si="3">IFERROR(G8/F8,0)*100</f>
        <v>89.277980282849427</v>
      </c>
      <c r="O8" s="98">
        <f t="shared" ref="O8:O9" si="4">C8</f>
        <v>0</v>
      </c>
    </row>
    <row r="9" spans="2:15" s="36" customFormat="1" ht="20.100000000000001" customHeight="1" x14ac:dyDescent="0.15">
      <c r="B9" s="41" t="s">
        <v>101</v>
      </c>
      <c r="C9" s="42"/>
      <c r="D9" s="42"/>
      <c r="E9" s="43">
        <f>SUM(E10:E11)</f>
        <v>0</v>
      </c>
      <c r="F9" s="43">
        <f>SUM(F10:F11)</f>
        <v>0</v>
      </c>
      <c r="G9" s="43">
        <f t="shared" ref="G9:K9" si="5">SUM(G10:G11)</f>
        <v>0</v>
      </c>
      <c r="H9" s="43">
        <f t="shared" si="5"/>
        <v>0</v>
      </c>
      <c r="I9" s="43">
        <f t="shared" si="5"/>
        <v>0</v>
      </c>
      <c r="J9" s="43">
        <f t="shared" si="5"/>
        <v>0</v>
      </c>
      <c r="K9" s="43">
        <f t="shared" si="5"/>
        <v>0</v>
      </c>
      <c r="L9" s="53">
        <f t="shared" si="2"/>
        <v>0</v>
      </c>
      <c r="M9" s="54">
        <f t="shared" si="3"/>
        <v>0</v>
      </c>
      <c r="O9" s="98">
        <f t="shared" si="4"/>
        <v>0</v>
      </c>
    </row>
    <row r="10" spans="2:15" s="36" customFormat="1" ht="20.100000000000001" customHeight="1" x14ac:dyDescent="0.15">
      <c r="B10" s="45"/>
      <c r="C10" s="46" t="s">
        <v>102</v>
      </c>
      <c r="D10" s="46"/>
      <c r="E10" s="99">
        <v>0</v>
      </c>
      <c r="F10" s="100">
        <v>0</v>
      </c>
      <c r="G10" s="100">
        <v>0</v>
      </c>
      <c r="H10" s="100">
        <v>0</v>
      </c>
      <c r="I10" s="48">
        <f>F10-G10-H10</f>
        <v>0</v>
      </c>
      <c r="J10" s="48">
        <f>I10-K10</f>
        <v>0</v>
      </c>
      <c r="K10" s="100"/>
      <c r="L10" s="55">
        <f t="shared" si="2"/>
        <v>0</v>
      </c>
      <c r="M10" s="56">
        <f t="shared" si="3"/>
        <v>0</v>
      </c>
      <c r="O10" s="98" t="str">
        <f>C10</f>
        <v>211-01 국유재산임대료</v>
      </c>
    </row>
    <row r="11" spans="2:15" s="36" customFormat="1" ht="20.100000000000001" customHeight="1" x14ac:dyDescent="0.15">
      <c r="B11" s="50"/>
      <c r="C11" s="46" t="s">
        <v>103</v>
      </c>
      <c r="D11" s="46"/>
      <c r="E11" s="99">
        <v>0</v>
      </c>
      <c r="F11" s="100">
        <v>0</v>
      </c>
      <c r="G11" s="100">
        <v>0</v>
      </c>
      <c r="H11" s="100">
        <v>0</v>
      </c>
      <c r="I11" s="48">
        <f>F11-G11-H11</f>
        <v>0</v>
      </c>
      <c r="J11" s="48">
        <f>I11-K11</f>
        <v>0</v>
      </c>
      <c r="K11" s="48"/>
      <c r="L11" s="55">
        <f t="shared" si="2"/>
        <v>0</v>
      </c>
      <c r="M11" s="56">
        <f t="shared" si="3"/>
        <v>0</v>
      </c>
      <c r="O11" s="98" t="str">
        <f t="shared" ref="O11:O74" si="6">C11</f>
        <v>211-02 공유재산임대료</v>
      </c>
    </row>
    <row r="12" spans="2:15" s="36" customFormat="1" ht="20.100000000000001" customHeight="1" x14ac:dyDescent="0.15">
      <c r="B12" s="41" t="s">
        <v>104</v>
      </c>
      <c r="C12" s="42"/>
      <c r="D12" s="42"/>
      <c r="E12" s="43">
        <f>SUM(E13:E21)</f>
        <v>2802000000</v>
      </c>
      <c r="F12" s="43">
        <f t="shared" ref="F12:K12" si="7">SUM(F13:F21)</f>
        <v>1785989468</v>
      </c>
      <c r="G12" s="43">
        <f t="shared" si="7"/>
        <v>1777454868</v>
      </c>
      <c r="H12" s="43">
        <f t="shared" si="7"/>
        <v>0</v>
      </c>
      <c r="I12" s="43">
        <f t="shared" si="7"/>
        <v>8534600</v>
      </c>
      <c r="J12" s="43">
        <f t="shared" si="7"/>
        <v>8534600</v>
      </c>
      <c r="K12" s="43">
        <f t="shared" si="7"/>
        <v>0</v>
      </c>
      <c r="L12" s="53">
        <f t="shared" si="2"/>
        <v>63.435220128479649</v>
      </c>
      <c r="M12" s="54">
        <f t="shared" si="3"/>
        <v>99.522136039830229</v>
      </c>
      <c r="O12" s="98">
        <f t="shared" si="6"/>
        <v>0</v>
      </c>
    </row>
    <row r="13" spans="2:15" s="36" customFormat="1" ht="20.100000000000001" customHeight="1" x14ac:dyDescent="0.15">
      <c r="B13" s="45" t="s">
        <v>26</v>
      </c>
      <c r="C13" s="46" t="s">
        <v>27</v>
      </c>
      <c r="D13" s="46"/>
      <c r="E13" s="99">
        <v>0</v>
      </c>
      <c r="F13" s="100">
        <v>0</v>
      </c>
      <c r="G13" s="100">
        <v>0</v>
      </c>
      <c r="H13" s="100">
        <v>0</v>
      </c>
      <c r="I13" s="48">
        <f t="shared" ref="I13:I21" si="8">F13-G13-H13</f>
        <v>0</v>
      </c>
      <c r="J13" s="48">
        <f t="shared" ref="J13:J21" si="9">I13-K13</f>
        <v>0</v>
      </c>
      <c r="K13" s="48"/>
      <c r="L13" s="55">
        <f t="shared" si="2"/>
        <v>0</v>
      </c>
      <c r="M13" s="56">
        <f t="shared" si="3"/>
        <v>0</v>
      </c>
      <c r="O13" s="98" t="str">
        <f t="shared" si="6"/>
        <v>212-01 도로사용료</v>
      </c>
    </row>
    <row r="14" spans="2:15" s="36" customFormat="1" ht="20.100000000000001" customHeight="1" x14ac:dyDescent="0.15">
      <c r="B14" s="51"/>
      <c r="C14" s="46" t="s">
        <v>28</v>
      </c>
      <c r="D14" s="46"/>
      <c r="E14" s="47">
        <v>0</v>
      </c>
      <c r="F14" s="100">
        <v>0</v>
      </c>
      <c r="G14" s="100">
        <v>0</v>
      </c>
      <c r="H14" s="100">
        <v>0</v>
      </c>
      <c r="I14" s="48">
        <f t="shared" si="8"/>
        <v>0</v>
      </c>
      <c r="J14" s="48">
        <f t="shared" si="9"/>
        <v>0</v>
      </c>
      <c r="K14" s="48"/>
      <c r="L14" s="55">
        <f t="shared" si="2"/>
        <v>0</v>
      </c>
      <c r="M14" s="56">
        <f t="shared" si="3"/>
        <v>0</v>
      </c>
      <c r="O14" s="98" t="str">
        <f t="shared" si="6"/>
        <v>212-02 하천사용료</v>
      </c>
    </row>
    <row r="15" spans="2:15" s="36" customFormat="1" ht="20.100000000000001" customHeight="1" x14ac:dyDescent="0.15">
      <c r="B15" s="51"/>
      <c r="C15" s="46" t="s">
        <v>29</v>
      </c>
      <c r="D15" s="46"/>
      <c r="E15" s="47">
        <v>0</v>
      </c>
      <c r="F15" s="100">
        <v>0</v>
      </c>
      <c r="G15" s="100">
        <v>0</v>
      </c>
      <c r="H15" s="100">
        <v>0</v>
      </c>
      <c r="I15" s="48">
        <f t="shared" si="8"/>
        <v>0</v>
      </c>
      <c r="J15" s="48">
        <f t="shared" si="9"/>
        <v>0</v>
      </c>
      <c r="K15" s="48"/>
      <c r="L15" s="55">
        <f t="shared" si="2"/>
        <v>0</v>
      </c>
      <c r="M15" s="56">
        <f t="shared" si="3"/>
        <v>0</v>
      </c>
      <c r="O15" s="98" t="str">
        <f t="shared" si="6"/>
        <v>212-03 하수도사용료</v>
      </c>
    </row>
    <row r="16" spans="2:15" s="36" customFormat="1" ht="20.100000000000001" customHeight="1" x14ac:dyDescent="0.15">
      <c r="B16" s="51"/>
      <c r="C16" s="46" t="s">
        <v>30</v>
      </c>
      <c r="D16" s="46"/>
      <c r="E16" s="47">
        <v>0</v>
      </c>
      <c r="F16" s="100">
        <v>0</v>
      </c>
      <c r="G16" s="100">
        <v>0</v>
      </c>
      <c r="H16" s="100">
        <v>0</v>
      </c>
      <c r="I16" s="48">
        <f t="shared" si="8"/>
        <v>0</v>
      </c>
      <c r="J16" s="48">
        <f t="shared" si="9"/>
        <v>0</v>
      </c>
      <c r="K16" s="48"/>
      <c r="L16" s="55">
        <f t="shared" si="2"/>
        <v>0</v>
      </c>
      <c r="M16" s="56">
        <f t="shared" si="3"/>
        <v>0</v>
      </c>
      <c r="O16" s="98" t="str">
        <f t="shared" si="6"/>
        <v>212-04 상수도사용료</v>
      </c>
    </row>
    <row r="17" spans="2:15" s="36" customFormat="1" ht="20.100000000000001" customHeight="1" x14ac:dyDescent="0.15">
      <c r="B17" s="51"/>
      <c r="C17" s="46" t="s">
        <v>31</v>
      </c>
      <c r="D17" s="46"/>
      <c r="E17" s="47">
        <v>0</v>
      </c>
      <c r="F17" s="100">
        <v>0</v>
      </c>
      <c r="G17" s="100">
        <v>0</v>
      </c>
      <c r="H17" s="100">
        <v>0</v>
      </c>
      <c r="I17" s="48">
        <f t="shared" si="8"/>
        <v>0</v>
      </c>
      <c r="J17" s="48">
        <f t="shared" si="9"/>
        <v>0</v>
      </c>
      <c r="K17" s="48"/>
      <c r="L17" s="55">
        <f t="shared" si="2"/>
        <v>0</v>
      </c>
      <c r="M17" s="56">
        <f t="shared" si="3"/>
        <v>0</v>
      </c>
      <c r="O17" s="98" t="str">
        <f t="shared" si="6"/>
        <v>212-05 공유수면사용료</v>
      </c>
    </row>
    <row r="18" spans="2:15" s="36" customFormat="1" ht="20.100000000000001" customHeight="1" x14ac:dyDescent="0.15">
      <c r="B18" s="51"/>
      <c r="C18" s="46" t="s">
        <v>32</v>
      </c>
      <c r="D18" s="46"/>
      <c r="E18" s="47">
        <v>0</v>
      </c>
      <c r="F18" s="100">
        <v>0</v>
      </c>
      <c r="G18" s="100">
        <v>0</v>
      </c>
      <c r="H18" s="100">
        <v>0</v>
      </c>
      <c r="I18" s="48">
        <f t="shared" si="8"/>
        <v>0</v>
      </c>
      <c r="J18" s="48">
        <f t="shared" si="9"/>
        <v>0</v>
      </c>
      <c r="K18" s="48"/>
      <c r="L18" s="55">
        <f t="shared" si="2"/>
        <v>0</v>
      </c>
      <c r="M18" s="56">
        <f t="shared" si="3"/>
        <v>0</v>
      </c>
      <c r="O18" s="98" t="str">
        <f t="shared" si="6"/>
        <v>212-06 시장사용료</v>
      </c>
    </row>
    <row r="19" spans="2:15" s="36" customFormat="1" ht="20.100000000000001" customHeight="1" x14ac:dyDescent="0.15">
      <c r="B19" s="51"/>
      <c r="C19" s="46" t="s">
        <v>33</v>
      </c>
      <c r="D19" s="46"/>
      <c r="E19" s="47">
        <v>0</v>
      </c>
      <c r="F19" s="100">
        <v>0</v>
      </c>
      <c r="G19" s="100">
        <v>0</v>
      </c>
      <c r="H19" s="100">
        <v>0</v>
      </c>
      <c r="I19" s="48">
        <f t="shared" si="8"/>
        <v>0</v>
      </c>
      <c r="J19" s="48">
        <f t="shared" si="9"/>
        <v>0</v>
      </c>
      <c r="K19" s="48"/>
      <c r="L19" s="55">
        <f t="shared" si="2"/>
        <v>0</v>
      </c>
      <c r="M19" s="56">
        <f t="shared" si="3"/>
        <v>0</v>
      </c>
      <c r="O19" s="98" t="str">
        <f t="shared" si="6"/>
        <v>212-07 입장료수입</v>
      </c>
    </row>
    <row r="20" spans="2:15" s="36" customFormat="1" ht="20.100000000000001" customHeight="1" x14ac:dyDescent="0.15">
      <c r="B20" s="51"/>
      <c r="C20" s="46" t="s">
        <v>34</v>
      </c>
      <c r="D20" s="46"/>
      <c r="E20" s="101">
        <v>2800000000</v>
      </c>
      <c r="F20" s="100">
        <v>1785989468</v>
      </c>
      <c r="G20" s="100">
        <v>1777454868</v>
      </c>
      <c r="H20" s="100">
        <v>0</v>
      </c>
      <c r="I20" s="48">
        <f t="shared" si="8"/>
        <v>8534600</v>
      </c>
      <c r="J20" s="48">
        <f t="shared" si="9"/>
        <v>8534600</v>
      </c>
      <c r="K20" s="48"/>
      <c r="L20" s="55">
        <f>IFERROR(G20/E20,0)*100</f>
        <v>63.480530999999999</v>
      </c>
      <c r="M20" s="56">
        <f>IFERROR(G20/F20,0)*100</f>
        <v>99.522136039830229</v>
      </c>
      <c r="O20" s="98" t="str">
        <f t="shared" si="6"/>
        <v>212-08 주차요금수입</v>
      </c>
    </row>
    <row r="21" spans="2:15" s="36" customFormat="1" ht="20.100000000000001" customHeight="1" x14ac:dyDescent="0.15">
      <c r="B21" s="50"/>
      <c r="C21" s="46" t="s">
        <v>35</v>
      </c>
      <c r="D21" s="46"/>
      <c r="E21" s="101">
        <v>2000000</v>
      </c>
      <c r="F21" s="100">
        <v>0</v>
      </c>
      <c r="G21" s="100">
        <v>0</v>
      </c>
      <c r="H21" s="100">
        <v>0</v>
      </c>
      <c r="I21" s="48">
        <f t="shared" si="8"/>
        <v>0</v>
      </c>
      <c r="J21" s="48">
        <f t="shared" si="9"/>
        <v>0</v>
      </c>
      <c r="K21" s="48"/>
      <c r="L21" s="55">
        <f t="shared" si="2"/>
        <v>0</v>
      </c>
      <c r="M21" s="56">
        <f t="shared" si="3"/>
        <v>0</v>
      </c>
      <c r="O21" s="98" t="str">
        <f t="shared" si="6"/>
        <v>212-09 기타사용료</v>
      </c>
    </row>
    <row r="22" spans="2:15" s="36" customFormat="1" ht="20.100000000000001" customHeight="1" x14ac:dyDescent="0.15">
      <c r="B22" s="41" t="s">
        <v>105</v>
      </c>
      <c r="C22" s="42"/>
      <c r="D22" s="42"/>
      <c r="E22" s="43">
        <f>SUM(E23:E27)</f>
        <v>25000000</v>
      </c>
      <c r="F22" s="43">
        <f t="shared" ref="F22:K22" si="10">SUM(F23:F27)</f>
        <v>16221500</v>
      </c>
      <c r="G22" s="43">
        <f t="shared" si="10"/>
        <v>16221500</v>
      </c>
      <c r="H22" s="43">
        <f t="shared" si="10"/>
        <v>0</v>
      </c>
      <c r="I22" s="43">
        <f t="shared" si="10"/>
        <v>0</v>
      </c>
      <c r="J22" s="43">
        <f t="shared" si="10"/>
        <v>0</v>
      </c>
      <c r="K22" s="43">
        <f t="shared" si="10"/>
        <v>0</v>
      </c>
      <c r="L22" s="53">
        <f t="shared" si="2"/>
        <v>64.885999999999996</v>
      </c>
      <c r="M22" s="54">
        <f t="shared" si="3"/>
        <v>100</v>
      </c>
      <c r="O22" s="98">
        <f t="shared" si="6"/>
        <v>0</v>
      </c>
    </row>
    <row r="23" spans="2:15" s="36" customFormat="1" ht="20.100000000000001" customHeight="1" x14ac:dyDescent="0.15">
      <c r="B23" s="52"/>
      <c r="C23" s="46" t="s">
        <v>37</v>
      </c>
      <c r="D23" s="46"/>
      <c r="E23" s="47">
        <v>0</v>
      </c>
      <c r="F23" s="100">
        <v>0</v>
      </c>
      <c r="G23" s="100">
        <v>0</v>
      </c>
      <c r="H23" s="100">
        <v>0</v>
      </c>
      <c r="I23" s="48">
        <f>F23-G23-H23</f>
        <v>0</v>
      </c>
      <c r="J23" s="48">
        <f>I23-K23</f>
        <v>0</v>
      </c>
      <c r="K23" s="48"/>
      <c r="L23" s="55">
        <f t="shared" si="2"/>
        <v>0</v>
      </c>
      <c r="M23" s="56">
        <f t="shared" si="3"/>
        <v>0</v>
      </c>
      <c r="O23" s="98" t="str">
        <f t="shared" si="6"/>
        <v>213-01 증지수입</v>
      </c>
    </row>
    <row r="24" spans="2:15" s="36" customFormat="1" ht="20.100000000000001" customHeight="1" x14ac:dyDescent="0.15">
      <c r="B24" s="52"/>
      <c r="C24" s="46" t="s">
        <v>38</v>
      </c>
      <c r="D24" s="46"/>
      <c r="E24" s="47">
        <v>0</v>
      </c>
      <c r="F24" s="100">
        <v>0</v>
      </c>
      <c r="G24" s="100">
        <v>0</v>
      </c>
      <c r="H24" s="100">
        <v>0</v>
      </c>
      <c r="I24" s="48">
        <f>F24-G24-H24</f>
        <v>0</v>
      </c>
      <c r="J24" s="48">
        <f>I24-K24</f>
        <v>0</v>
      </c>
      <c r="K24" s="48"/>
      <c r="L24" s="55">
        <f t="shared" si="2"/>
        <v>0</v>
      </c>
      <c r="M24" s="56">
        <f t="shared" si="3"/>
        <v>0</v>
      </c>
      <c r="O24" s="98" t="str">
        <f t="shared" si="6"/>
        <v>213-02 폐기물처리수수료</v>
      </c>
    </row>
    <row r="25" spans="2:15" s="36" customFormat="1" ht="20.100000000000001" customHeight="1" x14ac:dyDescent="0.15">
      <c r="B25" s="52"/>
      <c r="C25" s="46" t="s">
        <v>39</v>
      </c>
      <c r="D25" s="46"/>
      <c r="E25" s="47">
        <v>0</v>
      </c>
      <c r="F25" s="100">
        <v>0</v>
      </c>
      <c r="G25" s="100">
        <v>0</v>
      </c>
      <c r="H25" s="100">
        <v>0</v>
      </c>
      <c r="I25" s="48">
        <f>F25-G25-H25</f>
        <v>0</v>
      </c>
      <c r="J25" s="48">
        <f>I25-K25</f>
        <v>0</v>
      </c>
      <c r="K25" s="48"/>
      <c r="L25" s="55">
        <f t="shared" si="2"/>
        <v>0</v>
      </c>
      <c r="M25" s="56">
        <f t="shared" si="3"/>
        <v>0</v>
      </c>
      <c r="O25" s="98" t="str">
        <f t="shared" si="6"/>
        <v>213-03 재활용품수거판매수입</v>
      </c>
    </row>
    <row r="26" spans="2:15" s="36" customFormat="1" ht="20.100000000000001" customHeight="1" x14ac:dyDescent="0.15">
      <c r="B26" s="52"/>
      <c r="C26" s="46" t="s">
        <v>40</v>
      </c>
      <c r="D26" s="46"/>
      <c r="E26" s="47">
        <v>0</v>
      </c>
      <c r="F26" s="100">
        <v>0</v>
      </c>
      <c r="G26" s="100">
        <v>0</v>
      </c>
      <c r="H26" s="100">
        <v>0</v>
      </c>
      <c r="I26" s="48">
        <f>F26-G26-H26</f>
        <v>0</v>
      </c>
      <c r="J26" s="48">
        <f>I26-K26</f>
        <v>0</v>
      </c>
      <c r="K26" s="48"/>
      <c r="L26" s="55"/>
      <c r="M26" s="56"/>
      <c r="O26" s="98" t="str">
        <f t="shared" si="6"/>
        <v>213-04 보건의료수수료</v>
      </c>
    </row>
    <row r="27" spans="2:15" s="36" customFormat="1" ht="20.100000000000001" customHeight="1" x14ac:dyDescent="0.15">
      <c r="B27" s="52"/>
      <c r="C27" s="46" t="s">
        <v>41</v>
      </c>
      <c r="D27" s="46"/>
      <c r="E27" s="47">
        <v>25000000</v>
      </c>
      <c r="F27" s="100">
        <v>16221500</v>
      </c>
      <c r="G27" s="100">
        <v>16221500</v>
      </c>
      <c r="H27" s="100">
        <v>0</v>
      </c>
      <c r="I27" s="48">
        <f>F27-G27-H27</f>
        <v>0</v>
      </c>
      <c r="J27" s="48">
        <f>I27-K27</f>
        <v>0</v>
      </c>
      <c r="K27" s="48"/>
      <c r="L27" s="55">
        <f t="shared" si="2"/>
        <v>64.885999999999996</v>
      </c>
      <c r="M27" s="56">
        <f t="shared" si="3"/>
        <v>100</v>
      </c>
      <c r="O27" s="98" t="str">
        <f t="shared" si="6"/>
        <v>213-05 기타수수료</v>
      </c>
    </row>
    <row r="28" spans="2:15" s="36" customFormat="1" ht="20.100000000000001" customHeight="1" x14ac:dyDescent="0.15">
      <c r="B28" s="41" t="s">
        <v>106</v>
      </c>
      <c r="C28" s="42"/>
      <c r="D28" s="42"/>
      <c r="E28" s="43">
        <f>SUM(E29:E33)</f>
        <v>398000000</v>
      </c>
      <c r="F28" s="43">
        <f t="shared" ref="F28:K28" si="11">SUM(F29:F33)</f>
        <v>22603260</v>
      </c>
      <c r="G28" s="43">
        <f t="shared" si="11"/>
        <v>22603260</v>
      </c>
      <c r="H28" s="43">
        <f t="shared" si="11"/>
        <v>0</v>
      </c>
      <c r="I28" s="43">
        <f t="shared" si="11"/>
        <v>0</v>
      </c>
      <c r="J28" s="43">
        <f t="shared" si="11"/>
        <v>0</v>
      </c>
      <c r="K28" s="43">
        <f t="shared" si="11"/>
        <v>0</v>
      </c>
      <c r="L28" s="53">
        <f t="shared" si="2"/>
        <v>5.6792110552763821</v>
      </c>
      <c r="M28" s="54">
        <f t="shared" si="3"/>
        <v>100</v>
      </c>
      <c r="O28" s="98">
        <f t="shared" si="6"/>
        <v>0</v>
      </c>
    </row>
    <row r="29" spans="2:15" s="36" customFormat="1" ht="20.100000000000001" customHeight="1" x14ac:dyDescent="0.15">
      <c r="B29" s="52"/>
      <c r="C29" s="46" t="s">
        <v>43</v>
      </c>
      <c r="D29" s="46"/>
      <c r="E29" s="47">
        <v>0</v>
      </c>
      <c r="F29" s="100">
        <v>0</v>
      </c>
      <c r="G29" s="100">
        <v>0</v>
      </c>
      <c r="H29" s="100">
        <v>0</v>
      </c>
      <c r="I29" s="48">
        <f>F29-G29-H29</f>
        <v>0</v>
      </c>
      <c r="J29" s="48">
        <f>I29-K29</f>
        <v>0</v>
      </c>
      <c r="K29" s="48"/>
      <c r="L29" s="55">
        <f t="shared" si="2"/>
        <v>0</v>
      </c>
      <c r="M29" s="56">
        <f t="shared" si="3"/>
        <v>0</v>
      </c>
      <c r="O29" s="98" t="str">
        <f t="shared" si="6"/>
        <v>214-01 사업장생산수입</v>
      </c>
    </row>
    <row r="30" spans="2:15" s="36" customFormat="1" ht="20.100000000000001" customHeight="1" x14ac:dyDescent="0.15">
      <c r="B30" s="52"/>
      <c r="C30" s="46" t="s">
        <v>44</v>
      </c>
      <c r="D30" s="46"/>
      <c r="E30" s="47">
        <v>0</v>
      </c>
      <c r="F30" s="100">
        <v>0</v>
      </c>
      <c r="G30" s="100">
        <v>0</v>
      </c>
      <c r="H30" s="100">
        <v>0</v>
      </c>
      <c r="I30" s="48">
        <f>F30-G30-H30</f>
        <v>0</v>
      </c>
      <c r="J30" s="48">
        <f>I30-K30</f>
        <v>0</v>
      </c>
      <c r="K30" s="48"/>
      <c r="L30" s="55">
        <f t="shared" si="2"/>
        <v>0</v>
      </c>
      <c r="M30" s="56">
        <f t="shared" si="3"/>
        <v>0</v>
      </c>
      <c r="O30" s="98" t="str">
        <f t="shared" si="6"/>
        <v>214-02 청산금수입</v>
      </c>
    </row>
    <row r="31" spans="2:15" s="36" customFormat="1" ht="20.100000000000001" customHeight="1" x14ac:dyDescent="0.15">
      <c r="B31" s="52"/>
      <c r="C31" s="46" t="s">
        <v>45</v>
      </c>
      <c r="D31" s="46"/>
      <c r="E31" s="47"/>
      <c r="F31" s="100">
        <v>0</v>
      </c>
      <c r="G31" s="100">
        <v>0</v>
      </c>
      <c r="H31" s="100">
        <v>0</v>
      </c>
      <c r="I31" s="48">
        <f>F31-G31-H31</f>
        <v>0</v>
      </c>
      <c r="J31" s="48">
        <f>I31-K31</f>
        <v>0</v>
      </c>
      <c r="K31" s="48"/>
      <c r="L31" s="55">
        <f t="shared" si="2"/>
        <v>0</v>
      </c>
      <c r="M31" s="56">
        <f t="shared" si="3"/>
        <v>0</v>
      </c>
      <c r="O31" s="98" t="str">
        <f t="shared" si="6"/>
        <v>214-03 매각사업수입</v>
      </c>
    </row>
    <row r="32" spans="2:15" s="36" customFormat="1" ht="20.100000000000001" customHeight="1" x14ac:dyDescent="0.15">
      <c r="B32" s="52"/>
      <c r="C32" s="46" t="s">
        <v>46</v>
      </c>
      <c r="D32" s="46"/>
      <c r="E32" s="102">
        <v>0</v>
      </c>
      <c r="F32" s="100">
        <v>0</v>
      </c>
      <c r="G32" s="100">
        <v>0</v>
      </c>
      <c r="H32" s="100">
        <v>0</v>
      </c>
      <c r="I32" s="48">
        <f>F32-G32-H32</f>
        <v>0</v>
      </c>
      <c r="J32" s="48">
        <f>I32-K32</f>
        <v>0</v>
      </c>
      <c r="K32" s="48"/>
      <c r="L32" s="55">
        <f t="shared" si="2"/>
        <v>0</v>
      </c>
      <c r="M32" s="56">
        <f t="shared" si="3"/>
        <v>0</v>
      </c>
      <c r="O32" s="98" t="str">
        <f t="shared" si="6"/>
        <v>214-04 배당금수입</v>
      </c>
    </row>
    <row r="33" spans="2:15" s="36" customFormat="1" ht="20.100000000000001" customHeight="1" x14ac:dyDescent="0.15">
      <c r="B33" s="52"/>
      <c r="C33" s="46" t="s">
        <v>47</v>
      </c>
      <c r="D33" s="46"/>
      <c r="E33" s="103">
        <v>398000000</v>
      </c>
      <c r="F33" s="100">
        <v>22603260</v>
      </c>
      <c r="G33" s="100">
        <v>22603260</v>
      </c>
      <c r="H33" s="100">
        <v>0</v>
      </c>
      <c r="I33" s="48">
        <f>F33-G33-H33</f>
        <v>0</v>
      </c>
      <c r="J33" s="48">
        <f>I33-K33</f>
        <v>0</v>
      </c>
      <c r="K33" s="48"/>
      <c r="L33" s="55">
        <f t="shared" si="2"/>
        <v>5.6792110552763821</v>
      </c>
      <c r="M33" s="56">
        <f t="shared" si="3"/>
        <v>100</v>
      </c>
      <c r="O33" s="98" t="str">
        <f t="shared" si="6"/>
        <v>214-05 기타사업수입</v>
      </c>
    </row>
    <row r="34" spans="2:15" s="36" customFormat="1" ht="20.100000000000001" customHeight="1" x14ac:dyDescent="0.15">
      <c r="B34" s="41" t="s">
        <v>107</v>
      </c>
      <c r="C34" s="42"/>
      <c r="D34" s="42"/>
      <c r="E34" s="104">
        <f>SUM(E35)</f>
        <v>220000000</v>
      </c>
      <c r="F34" s="43">
        <f t="shared" ref="F34:J34" si="12">F35</f>
        <v>226669000</v>
      </c>
      <c r="G34" s="43">
        <f t="shared" si="12"/>
        <v>0</v>
      </c>
      <c r="H34" s="43">
        <f t="shared" si="12"/>
        <v>0</v>
      </c>
      <c r="I34" s="43">
        <f t="shared" si="12"/>
        <v>226669000</v>
      </c>
      <c r="J34" s="43">
        <f t="shared" si="12"/>
        <v>226669000</v>
      </c>
      <c r="K34" s="43">
        <f>K35</f>
        <v>0</v>
      </c>
      <c r="L34" s="53">
        <f t="shared" si="2"/>
        <v>0</v>
      </c>
      <c r="M34" s="54">
        <f t="shared" si="3"/>
        <v>0</v>
      </c>
      <c r="O34" s="98">
        <f t="shared" si="6"/>
        <v>0</v>
      </c>
    </row>
    <row r="35" spans="2:15" s="36" customFormat="1" ht="20.100000000000001" customHeight="1" x14ac:dyDescent="0.15">
      <c r="B35" s="45"/>
      <c r="C35" s="46" t="s">
        <v>49</v>
      </c>
      <c r="D35" s="46"/>
      <c r="E35" s="101">
        <v>220000000</v>
      </c>
      <c r="F35" s="100">
        <v>226669000</v>
      </c>
      <c r="G35" s="100">
        <v>0</v>
      </c>
      <c r="H35" s="100">
        <v>0</v>
      </c>
      <c r="I35" s="48">
        <f>F35-G35-H35</f>
        <v>226669000</v>
      </c>
      <c r="J35" s="48">
        <f>I35-K35</f>
        <v>226669000</v>
      </c>
      <c r="K35" s="48"/>
      <c r="L35" s="55">
        <f>IFERROR(G35/E35,0)*100</f>
        <v>0</v>
      </c>
      <c r="M35" s="56">
        <f>IFERROR(G35/F35,0)*100</f>
        <v>0</v>
      </c>
      <c r="O35" s="98" t="str">
        <f t="shared" si="6"/>
        <v>215-01 징수교부금수입</v>
      </c>
    </row>
    <row r="36" spans="2:15" s="36" customFormat="1" ht="20.100000000000001" customHeight="1" x14ac:dyDescent="0.15">
      <c r="B36" s="41" t="s">
        <v>108</v>
      </c>
      <c r="C36" s="42"/>
      <c r="D36" s="42"/>
      <c r="E36" s="43">
        <f>SUM(E37:E39)</f>
        <v>281946000</v>
      </c>
      <c r="F36" s="43">
        <f t="shared" ref="F36:J36" si="13">SUM(F37:F39)</f>
        <v>142166907</v>
      </c>
      <c r="G36" s="43">
        <f t="shared" si="13"/>
        <v>142166907</v>
      </c>
      <c r="H36" s="43">
        <f t="shared" si="13"/>
        <v>0</v>
      </c>
      <c r="I36" s="43">
        <f t="shared" si="13"/>
        <v>0</v>
      </c>
      <c r="J36" s="43">
        <f t="shared" si="13"/>
        <v>0</v>
      </c>
      <c r="K36" s="43">
        <f>SUM(K37:K39)</f>
        <v>0</v>
      </c>
      <c r="L36" s="53">
        <f t="shared" si="2"/>
        <v>50.423452363218487</v>
      </c>
      <c r="M36" s="54">
        <f t="shared" si="3"/>
        <v>100</v>
      </c>
      <c r="O36" s="98">
        <f t="shared" si="6"/>
        <v>0</v>
      </c>
    </row>
    <row r="37" spans="2:15" s="36" customFormat="1" ht="20.100000000000001" customHeight="1" x14ac:dyDescent="0.15">
      <c r="B37" s="52"/>
      <c r="C37" s="46" t="s">
        <v>51</v>
      </c>
      <c r="D37" s="46"/>
      <c r="E37" s="101">
        <f>42500000+121696000</f>
        <v>164196000</v>
      </c>
      <c r="F37" s="100">
        <v>75372090</v>
      </c>
      <c r="G37" s="100">
        <v>75372090</v>
      </c>
      <c r="H37" s="100">
        <v>0</v>
      </c>
      <c r="I37" s="48">
        <f>F37-G37-H37</f>
        <v>0</v>
      </c>
      <c r="J37" s="48">
        <f>I37-K37</f>
        <v>0</v>
      </c>
      <c r="K37" s="48"/>
      <c r="L37" s="55">
        <f>IFERROR(G37/#REF!,0)*100</f>
        <v>0</v>
      </c>
      <c r="M37" s="56">
        <f t="shared" si="3"/>
        <v>100</v>
      </c>
      <c r="O37" s="98" t="str">
        <f t="shared" si="6"/>
        <v>216-01 공공예금이자수입</v>
      </c>
    </row>
    <row r="38" spans="2:15" s="36" customFormat="1" ht="20.100000000000001" customHeight="1" x14ac:dyDescent="0.15">
      <c r="B38" s="52"/>
      <c r="C38" s="46" t="s">
        <v>52</v>
      </c>
      <c r="D38" s="46"/>
      <c r="E38" s="101">
        <v>0</v>
      </c>
      <c r="F38" s="100">
        <v>0</v>
      </c>
      <c r="G38" s="100">
        <v>0</v>
      </c>
      <c r="H38" s="100">
        <v>0</v>
      </c>
      <c r="I38" s="48">
        <f>F38-G38-H38</f>
        <v>0</v>
      </c>
      <c r="J38" s="48">
        <f>I38-K38</f>
        <v>0</v>
      </c>
      <c r="K38" s="48"/>
      <c r="L38" s="55">
        <f t="shared" si="2"/>
        <v>0</v>
      </c>
      <c r="M38" s="56">
        <f t="shared" si="3"/>
        <v>0</v>
      </c>
      <c r="O38" s="98" t="str">
        <f t="shared" si="6"/>
        <v>216-02 융자금회수이자수입</v>
      </c>
    </row>
    <row r="39" spans="2:15" s="57" customFormat="1" ht="20.100000000000001" customHeight="1" x14ac:dyDescent="0.15">
      <c r="B39" s="52"/>
      <c r="C39" s="46" t="s">
        <v>53</v>
      </c>
      <c r="D39" s="46"/>
      <c r="E39" s="101">
        <f>113750000+4000000</f>
        <v>117750000</v>
      </c>
      <c r="F39" s="100">
        <v>66794817</v>
      </c>
      <c r="G39" s="100">
        <v>66794817</v>
      </c>
      <c r="H39" s="100">
        <v>0</v>
      </c>
      <c r="I39" s="48">
        <f>F39-G39-H39</f>
        <v>0</v>
      </c>
      <c r="J39" s="48">
        <f>I39-K39</f>
        <v>0</v>
      </c>
      <c r="K39" s="48"/>
      <c r="L39" s="55">
        <f t="shared" si="2"/>
        <v>56.725959235668789</v>
      </c>
      <c r="M39" s="56">
        <f t="shared" si="3"/>
        <v>100</v>
      </c>
      <c r="O39" s="98" t="str">
        <f t="shared" si="6"/>
        <v>216-03 기타이자수입</v>
      </c>
    </row>
    <row r="40" spans="2:15" s="57" customFormat="1" ht="20.100000000000001" customHeight="1" x14ac:dyDescent="0.15">
      <c r="B40" s="58" t="s">
        <v>109</v>
      </c>
      <c r="C40" s="59"/>
      <c r="D40" s="59"/>
      <c r="E40" s="60">
        <f>E41+E46+E48+E52</f>
        <v>59000000</v>
      </c>
      <c r="F40" s="60">
        <f t="shared" ref="F40:K40" si="14">F41+F46+F48+F52</f>
        <v>35290610</v>
      </c>
      <c r="G40" s="60">
        <f t="shared" si="14"/>
        <v>48948340</v>
      </c>
      <c r="H40" s="60">
        <f t="shared" si="14"/>
        <v>0</v>
      </c>
      <c r="I40" s="60">
        <f t="shared" si="14"/>
        <v>-13657730</v>
      </c>
      <c r="J40" s="60">
        <f t="shared" si="14"/>
        <v>-13657730</v>
      </c>
      <c r="K40" s="60">
        <f t="shared" si="14"/>
        <v>0</v>
      </c>
      <c r="L40" s="61">
        <f t="shared" si="2"/>
        <v>82.963288135593217</v>
      </c>
      <c r="M40" s="62">
        <f t="shared" si="3"/>
        <v>138.70074787599307</v>
      </c>
      <c r="O40" s="98">
        <f t="shared" si="6"/>
        <v>0</v>
      </c>
    </row>
    <row r="41" spans="2:15" s="22" customFormat="1" ht="20.100000000000001" customHeight="1" x14ac:dyDescent="0.15">
      <c r="B41" s="41" t="s">
        <v>110</v>
      </c>
      <c r="C41" s="42"/>
      <c r="D41" s="42"/>
      <c r="E41" s="43">
        <f>SUM(E42:E45)</f>
        <v>0</v>
      </c>
      <c r="F41" s="43"/>
      <c r="G41" s="43"/>
      <c r="H41" s="43"/>
      <c r="I41" s="43">
        <f>SUM(I42:I45)</f>
        <v>0</v>
      </c>
      <c r="J41" s="43">
        <f>SUM(J42:J45)</f>
        <v>0</v>
      </c>
      <c r="K41" s="43">
        <f>SUM(K42:K45)</f>
        <v>0</v>
      </c>
      <c r="L41" s="53">
        <f t="shared" si="2"/>
        <v>0</v>
      </c>
      <c r="M41" s="54">
        <f t="shared" si="3"/>
        <v>0</v>
      </c>
      <c r="O41" s="98">
        <f t="shared" si="6"/>
        <v>0</v>
      </c>
    </row>
    <row r="42" spans="2:15" s="22" customFormat="1" ht="20.100000000000001" customHeight="1" x14ac:dyDescent="0.15">
      <c r="B42" s="45"/>
      <c r="C42" s="46" t="s">
        <v>56</v>
      </c>
      <c r="D42" s="46"/>
      <c r="E42" s="105">
        <v>0</v>
      </c>
      <c r="F42" s="100">
        <v>0</v>
      </c>
      <c r="G42" s="100">
        <v>0</v>
      </c>
      <c r="H42" s="100">
        <v>0</v>
      </c>
      <c r="I42" s="48">
        <f>F42-G42-H42</f>
        <v>0</v>
      </c>
      <c r="J42" s="48">
        <f>I42-K42</f>
        <v>0</v>
      </c>
      <c r="K42" s="48"/>
      <c r="L42" s="55">
        <f t="shared" si="2"/>
        <v>0</v>
      </c>
      <c r="M42" s="56">
        <f t="shared" si="3"/>
        <v>0</v>
      </c>
      <c r="O42" s="98" t="str">
        <f t="shared" si="6"/>
        <v>221-01 국유재산매각귀속수입금</v>
      </c>
    </row>
    <row r="43" spans="2:15" s="22" customFormat="1" ht="20.100000000000001" customHeight="1" x14ac:dyDescent="0.15">
      <c r="B43" s="51"/>
      <c r="C43" s="46" t="s">
        <v>57</v>
      </c>
      <c r="D43" s="46"/>
      <c r="E43" s="101">
        <v>0</v>
      </c>
      <c r="F43" s="100">
        <v>0</v>
      </c>
      <c r="G43" s="100">
        <v>0</v>
      </c>
      <c r="H43" s="100">
        <v>0</v>
      </c>
      <c r="I43" s="48">
        <f>F43-G43-H43</f>
        <v>0</v>
      </c>
      <c r="J43" s="48">
        <f>I43-K43</f>
        <v>0</v>
      </c>
      <c r="K43" s="48"/>
      <c r="L43" s="55">
        <f t="shared" si="2"/>
        <v>0</v>
      </c>
      <c r="M43" s="56">
        <f t="shared" si="3"/>
        <v>0</v>
      </c>
      <c r="O43" s="98" t="str">
        <f t="shared" si="6"/>
        <v>221-02 시도유재산매각귀속수입금</v>
      </c>
    </row>
    <row r="44" spans="2:15" s="22" customFormat="1" ht="20.100000000000001" customHeight="1" x14ac:dyDescent="0.15">
      <c r="B44" s="51"/>
      <c r="C44" s="46" t="s">
        <v>58</v>
      </c>
      <c r="D44" s="46"/>
      <c r="E44" s="101"/>
      <c r="F44" s="100">
        <v>0</v>
      </c>
      <c r="G44" s="100">
        <v>0</v>
      </c>
      <c r="H44" s="100">
        <v>0</v>
      </c>
      <c r="I44" s="48">
        <f>F44-G44-H44</f>
        <v>0</v>
      </c>
      <c r="J44" s="48">
        <f>I44-K44</f>
        <v>0</v>
      </c>
      <c r="K44" s="48"/>
      <c r="L44" s="55">
        <f>IFERROR(G44/E44,0)*100</f>
        <v>0</v>
      </c>
      <c r="M44" s="56">
        <f>IFERROR(G44/F44,0)*100</f>
        <v>0</v>
      </c>
      <c r="O44" s="98" t="str">
        <f t="shared" si="6"/>
        <v>221-03 공유재산매각수입금</v>
      </c>
    </row>
    <row r="45" spans="2:15" s="22" customFormat="1" ht="20.100000000000001" customHeight="1" x14ac:dyDescent="0.15">
      <c r="B45" s="50"/>
      <c r="C45" s="46" t="s">
        <v>59</v>
      </c>
      <c r="D45" s="46"/>
      <c r="E45" s="106">
        <v>0</v>
      </c>
      <c r="F45" s="100">
        <v>0</v>
      </c>
      <c r="G45" s="100">
        <v>0</v>
      </c>
      <c r="H45" s="100">
        <v>0</v>
      </c>
      <c r="I45" s="48">
        <f>F45-G45-H45</f>
        <v>0</v>
      </c>
      <c r="J45" s="48">
        <f>I45-K45</f>
        <v>0</v>
      </c>
      <c r="K45" s="48"/>
      <c r="L45" s="55">
        <f>IFERROR(G45/E45,0)*100</f>
        <v>0</v>
      </c>
      <c r="M45" s="56">
        <f>IFERROR(G45/F45,0)*100</f>
        <v>0</v>
      </c>
      <c r="O45" s="98" t="str">
        <f t="shared" si="6"/>
        <v>221-04 불용품매각대금</v>
      </c>
    </row>
    <row r="46" spans="2:15" s="22" customFormat="1" ht="20.100000000000001" customHeight="1" x14ac:dyDescent="0.15">
      <c r="B46" s="41" t="s">
        <v>111</v>
      </c>
      <c r="C46" s="42"/>
      <c r="D46" s="42"/>
      <c r="E46" s="43">
        <f>SUM(E47)</f>
        <v>0</v>
      </c>
      <c r="F46" s="43">
        <f t="shared" ref="F46:J46" si="15">F47</f>
        <v>0</v>
      </c>
      <c r="G46" s="43">
        <f t="shared" si="15"/>
        <v>0</v>
      </c>
      <c r="H46" s="43">
        <f t="shared" si="15"/>
        <v>0</v>
      </c>
      <c r="I46" s="43">
        <f t="shared" si="15"/>
        <v>0</v>
      </c>
      <c r="J46" s="43">
        <f t="shared" si="15"/>
        <v>0</v>
      </c>
      <c r="K46" s="43">
        <f>K47</f>
        <v>0</v>
      </c>
      <c r="L46" s="53">
        <f t="shared" si="2"/>
        <v>0</v>
      </c>
      <c r="M46" s="54">
        <f t="shared" si="3"/>
        <v>0</v>
      </c>
      <c r="O46" s="98">
        <f t="shared" si="6"/>
        <v>0</v>
      </c>
    </row>
    <row r="47" spans="2:15" s="22" customFormat="1" ht="20.100000000000001" customHeight="1" x14ac:dyDescent="0.15">
      <c r="B47" s="45"/>
      <c r="C47" s="46" t="s">
        <v>61</v>
      </c>
      <c r="D47" s="46"/>
      <c r="E47" s="106">
        <v>0</v>
      </c>
      <c r="F47" s="100">
        <v>0</v>
      </c>
      <c r="G47" s="100">
        <v>0</v>
      </c>
      <c r="H47" s="100">
        <v>0</v>
      </c>
      <c r="I47" s="48">
        <f>F47-G47-H47</f>
        <v>0</v>
      </c>
      <c r="J47" s="48">
        <f>I47-K47</f>
        <v>0</v>
      </c>
      <c r="K47" s="48"/>
      <c r="L47" s="55">
        <f>IFERROR(G47/E47,0)*100</f>
        <v>0</v>
      </c>
      <c r="M47" s="56">
        <f>IFERROR(G47/F47,0)*100</f>
        <v>0</v>
      </c>
      <c r="O47" s="98" t="str">
        <f t="shared" si="6"/>
        <v>222-01 자치단체간부담금</v>
      </c>
    </row>
    <row r="48" spans="2:15" s="22" customFormat="1" ht="20.100000000000001" customHeight="1" x14ac:dyDescent="0.15">
      <c r="B48" s="41" t="s">
        <v>112</v>
      </c>
      <c r="C48" s="42"/>
      <c r="D48" s="42"/>
      <c r="E48" s="43">
        <f t="shared" ref="E48:J48" si="16">SUM(E49:E51)</f>
        <v>0</v>
      </c>
      <c r="F48" s="43">
        <f t="shared" si="16"/>
        <v>0</v>
      </c>
      <c r="G48" s="43">
        <f t="shared" si="16"/>
        <v>0</v>
      </c>
      <c r="H48" s="43">
        <f t="shared" si="16"/>
        <v>0</v>
      </c>
      <c r="I48" s="43">
        <f t="shared" si="16"/>
        <v>0</v>
      </c>
      <c r="J48" s="43">
        <f t="shared" si="16"/>
        <v>0</v>
      </c>
      <c r="K48" s="43">
        <f>SUM(K49:K51)</f>
        <v>0</v>
      </c>
      <c r="L48" s="53">
        <f t="shared" si="2"/>
        <v>0</v>
      </c>
      <c r="M48" s="54">
        <f t="shared" si="3"/>
        <v>0</v>
      </c>
      <c r="O48" s="98">
        <f t="shared" si="6"/>
        <v>0</v>
      </c>
    </row>
    <row r="49" spans="2:15" s="22" customFormat="1" ht="20.100000000000001" customHeight="1" x14ac:dyDescent="0.15">
      <c r="B49" s="45"/>
      <c r="C49" s="46" t="s">
        <v>63</v>
      </c>
      <c r="D49" s="46"/>
      <c r="E49" s="99">
        <v>0</v>
      </c>
      <c r="F49" s="100">
        <v>0</v>
      </c>
      <c r="G49" s="100">
        <v>0</v>
      </c>
      <c r="H49" s="100">
        <v>0</v>
      </c>
      <c r="I49" s="48">
        <f>F49-G49-H49</f>
        <v>0</v>
      </c>
      <c r="J49" s="48">
        <f>I49-K49</f>
        <v>0</v>
      </c>
      <c r="K49" s="48"/>
      <c r="L49" s="55">
        <f t="shared" si="2"/>
        <v>0</v>
      </c>
      <c r="M49" s="56">
        <f t="shared" si="3"/>
        <v>0</v>
      </c>
      <c r="O49" s="98" t="str">
        <f t="shared" si="6"/>
        <v>223-01 시ㆍ도비보조금등반환수입</v>
      </c>
    </row>
    <row r="50" spans="2:15" s="22" customFormat="1" ht="20.100000000000001" customHeight="1" x14ac:dyDescent="0.15">
      <c r="B50" s="51"/>
      <c r="C50" s="46" t="s">
        <v>64</v>
      </c>
      <c r="D50" s="46"/>
      <c r="E50" s="106">
        <v>0</v>
      </c>
      <c r="F50" s="100">
        <v>0</v>
      </c>
      <c r="G50" s="100">
        <v>0</v>
      </c>
      <c r="H50" s="100">
        <v>0</v>
      </c>
      <c r="I50" s="48">
        <f>F50-G50-H50</f>
        <v>0</v>
      </c>
      <c r="J50" s="48">
        <f>I50-K50</f>
        <v>0</v>
      </c>
      <c r="K50" s="48"/>
      <c r="L50" s="55">
        <f>IFERROR(G50/E50,0)*100</f>
        <v>0</v>
      </c>
      <c r="M50" s="56">
        <f>IFERROR(G50/F50,0)*100</f>
        <v>0</v>
      </c>
      <c r="O50" s="98" t="str">
        <f t="shared" si="6"/>
        <v>223-02 자체보조금등반환수입</v>
      </c>
    </row>
    <row r="51" spans="2:15" s="22" customFormat="1" ht="20.100000000000001" customHeight="1" x14ac:dyDescent="0.15">
      <c r="B51" s="50"/>
      <c r="C51" s="46" t="s">
        <v>65</v>
      </c>
      <c r="D51" s="46"/>
      <c r="E51" s="106">
        <v>0</v>
      </c>
      <c r="F51" s="100">
        <v>0</v>
      </c>
      <c r="G51" s="100">
        <v>0</v>
      </c>
      <c r="H51" s="100">
        <v>0</v>
      </c>
      <c r="I51" s="48">
        <f>F51-G51-H51</f>
        <v>0</v>
      </c>
      <c r="J51" s="48">
        <f>I51-K51</f>
        <v>0</v>
      </c>
      <c r="K51" s="48"/>
      <c r="L51" s="55">
        <f t="shared" si="2"/>
        <v>0</v>
      </c>
      <c r="M51" s="56">
        <f t="shared" si="3"/>
        <v>0</v>
      </c>
      <c r="O51" s="98" t="str">
        <f t="shared" si="6"/>
        <v>223-03 위탁비반환수입</v>
      </c>
    </row>
    <row r="52" spans="2:15" s="22" customFormat="1" ht="20.100000000000001" customHeight="1" x14ac:dyDescent="0.15">
      <c r="B52" s="41" t="s">
        <v>113</v>
      </c>
      <c r="C52" s="42"/>
      <c r="D52" s="42"/>
      <c r="E52" s="43">
        <f t="shared" ref="E52:J52" si="17">SUM(E53:E59)</f>
        <v>59000000</v>
      </c>
      <c r="F52" s="43">
        <f t="shared" si="17"/>
        <v>35290610</v>
      </c>
      <c r="G52" s="43">
        <f t="shared" si="17"/>
        <v>48948340</v>
      </c>
      <c r="H52" s="43">
        <f t="shared" si="17"/>
        <v>0</v>
      </c>
      <c r="I52" s="43">
        <f t="shared" si="17"/>
        <v>-13657730</v>
      </c>
      <c r="J52" s="43">
        <f t="shared" si="17"/>
        <v>-13657730</v>
      </c>
      <c r="K52" s="43">
        <f>SUM(K53:K59)</f>
        <v>0</v>
      </c>
      <c r="L52" s="53">
        <f t="shared" si="2"/>
        <v>82.963288135593217</v>
      </c>
      <c r="M52" s="54">
        <f t="shared" si="3"/>
        <v>138.70074787599307</v>
      </c>
      <c r="O52" s="98">
        <f t="shared" si="6"/>
        <v>0</v>
      </c>
    </row>
    <row r="53" spans="2:15" s="22" customFormat="1" ht="20.100000000000001" customHeight="1" x14ac:dyDescent="0.15">
      <c r="B53" s="45"/>
      <c r="C53" s="46" t="s">
        <v>67</v>
      </c>
      <c r="D53" s="46"/>
      <c r="E53" s="106">
        <v>0</v>
      </c>
      <c r="F53" s="100">
        <v>0</v>
      </c>
      <c r="G53" s="100">
        <v>0</v>
      </c>
      <c r="H53" s="100">
        <v>0</v>
      </c>
      <c r="I53" s="48">
        <f t="shared" ref="I53:I59" si="18">F53-G53-H53</f>
        <v>0</v>
      </c>
      <c r="J53" s="48">
        <f t="shared" ref="J53:J59" si="19">I53-K53</f>
        <v>0</v>
      </c>
      <c r="K53" s="48"/>
      <c r="L53" s="55">
        <f t="shared" si="2"/>
        <v>0</v>
      </c>
      <c r="M53" s="56">
        <f t="shared" si="3"/>
        <v>0</v>
      </c>
      <c r="O53" s="98" t="str">
        <f t="shared" si="6"/>
        <v>224-01 체납처분수입</v>
      </c>
    </row>
    <row r="54" spans="2:15" s="22" customFormat="1" ht="20.100000000000001" customHeight="1" x14ac:dyDescent="0.15">
      <c r="B54" s="51"/>
      <c r="C54" s="46" t="s">
        <v>68</v>
      </c>
      <c r="D54" s="46"/>
      <c r="E54" s="101">
        <v>0</v>
      </c>
      <c r="F54" s="100">
        <v>0</v>
      </c>
      <c r="G54" s="100">
        <v>0</v>
      </c>
      <c r="H54" s="100">
        <v>0</v>
      </c>
      <c r="I54" s="48">
        <f t="shared" si="18"/>
        <v>0</v>
      </c>
      <c r="J54" s="48">
        <f t="shared" si="19"/>
        <v>0</v>
      </c>
      <c r="K54" s="48"/>
      <c r="L54" s="55">
        <f t="shared" si="2"/>
        <v>0</v>
      </c>
      <c r="M54" s="56">
        <f t="shared" si="3"/>
        <v>0</v>
      </c>
      <c r="O54" s="98" t="str">
        <f t="shared" si="6"/>
        <v>224-02 보상금수납금</v>
      </c>
    </row>
    <row r="55" spans="2:15" s="22" customFormat="1" ht="20.100000000000001" customHeight="1" x14ac:dyDescent="0.15">
      <c r="B55" s="51"/>
      <c r="C55" s="46" t="s">
        <v>69</v>
      </c>
      <c r="D55" s="46"/>
      <c r="E55" s="47">
        <v>0</v>
      </c>
      <c r="F55" s="100">
        <v>0</v>
      </c>
      <c r="G55" s="100">
        <v>19765000</v>
      </c>
      <c r="H55" s="100">
        <v>0</v>
      </c>
      <c r="I55" s="48">
        <f>F55-G55-H55</f>
        <v>-19765000</v>
      </c>
      <c r="J55" s="48">
        <f t="shared" si="19"/>
        <v>-19765000</v>
      </c>
      <c r="K55" s="48"/>
      <c r="L55" s="55">
        <f>IFERROR(G55/E55,0)*100</f>
        <v>0</v>
      </c>
      <c r="M55" s="56">
        <f>IFERROR(G55/F55,0)*100</f>
        <v>0</v>
      </c>
      <c r="O55" s="98" t="str">
        <f t="shared" si="6"/>
        <v>224-03 기부금수입</v>
      </c>
    </row>
    <row r="56" spans="2:15" s="22" customFormat="1" ht="20.100000000000001" customHeight="1" x14ac:dyDescent="0.15">
      <c r="B56" s="51"/>
      <c r="C56" s="46" t="s">
        <v>70</v>
      </c>
      <c r="D56" s="46"/>
      <c r="E56" s="101">
        <v>0</v>
      </c>
      <c r="F56" s="100">
        <v>0</v>
      </c>
      <c r="G56" s="100">
        <v>0</v>
      </c>
      <c r="H56" s="100">
        <v>0</v>
      </c>
      <c r="I56" s="48">
        <f t="shared" si="18"/>
        <v>0</v>
      </c>
      <c r="J56" s="48">
        <f t="shared" si="19"/>
        <v>0</v>
      </c>
      <c r="K56" s="48"/>
      <c r="L56" s="55">
        <f t="shared" si="2"/>
        <v>0</v>
      </c>
      <c r="M56" s="56">
        <f t="shared" si="3"/>
        <v>0</v>
      </c>
      <c r="O56" s="98" t="str">
        <f t="shared" si="6"/>
        <v>224-04 지적재조사조정금</v>
      </c>
    </row>
    <row r="57" spans="2:15" s="22" customFormat="1" ht="20.100000000000001" customHeight="1" x14ac:dyDescent="0.15">
      <c r="B57" s="51"/>
      <c r="C57" s="46" t="s">
        <v>71</v>
      </c>
      <c r="D57" s="46"/>
      <c r="E57" s="101">
        <v>0</v>
      </c>
      <c r="F57" s="100">
        <v>0</v>
      </c>
      <c r="G57" s="100">
        <v>0</v>
      </c>
      <c r="H57" s="100">
        <v>0</v>
      </c>
      <c r="I57" s="48">
        <f>F57-G57-H57</f>
        <v>0</v>
      </c>
      <c r="J57" s="48">
        <f t="shared" si="19"/>
        <v>0</v>
      </c>
      <c r="K57" s="48"/>
      <c r="L57" s="55">
        <f>IFERROR(G57/E57,0)*100</f>
        <v>0</v>
      </c>
      <c r="M57" s="56">
        <f>IFERROR(G57/F57,0)*100</f>
        <v>0</v>
      </c>
      <c r="O57" s="98" t="str">
        <f t="shared" si="6"/>
        <v>224-05 지방교부세감소분보전수입</v>
      </c>
    </row>
    <row r="58" spans="2:15" s="22" customFormat="1" ht="20.100000000000001" customHeight="1" x14ac:dyDescent="0.15">
      <c r="B58" s="51"/>
      <c r="C58" s="46" t="s">
        <v>72</v>
      </c>
      <c r="D58" s="46"/>
      <c r="E58" s="99">
        <v>0</v>
      </c>
      <c r="F58" s="100">
        <v>0</v>
      </c>
      <c r="G58" s="100">
        <v>0</v>
      </c>
      <c r="H58" s="100">
        <v>0</v>
      </c>
      <c r="I58" s="48">
        <f t="shared" si="18"/>
        <v>0</v>
      </c>
      <c r="J58" s="48">
        <f t="shared" si="19"/>
        <v>0</v>
      </c>
      <c r="K58" s="48"/>
      <c r="L58" s="55">
        <f>IFERROR(G58/E58,0)*100</f>
        <v>0</v>
      </c>
      <c r="M58" s="56">
        <f>IFERROR(G58/F58,0)*100</f>
        <v>0</v>
      </c>
      <c r="O58" s="98" t="str">
        <f t="shared" si="6"/>
        <v>224-06 위약금</v>
      </c>
    </row>
    <row r="59" spans="2:15" s="22" customFormat="1" ht="20.100000000000001" customHeight="1" x14ac:dyDescent="0.15">
      <c r="B59" s="50"/>
      <c r="C59" s="46" t="s">
        <v>73</v>
      </c>
      <c r="D59" s="46"/>
      <c r="E59" s="99">
        <v>59000000</v>
      </c>
      <c r="F59" s="100">
        <v>35290610</v>
      </c>
      <c r="G59" s="100">
        <v>29183340</v>
      </c>
      <c r="H59" s="100">
        <v>0</v>
      </c>
      <c r="I59" s="48">
        <f t="shared" si="18"/>
        <v>6107270</v>
      </c>
      <c r="J59" s="48">
        <f t="shared" si="19"/>
        <v>6107270</v>
      </c>
      <c r="K59" s="48"/>
      <c r="L59" s="55">
        <f t="shared" si="2"/>
        <v>49.463288135593217</v>
      </c>
      <c r="M59" s="56">
        <f t="shared" si="3"/>
        <v>82.694348439995792</v>
      </c>
      <c r="O59" s="98" t="str">
        <f t="shared" si="6"/>
        <v>224-07 그외수입</v>
      </c>
    </row>
    <row r="60" spans="2:15" s="57" customFormat="1" ht="20.100000000000001" customHeight="1" x14ac:dyDescent="0.15">
      <c r="B60" s="58" t="s">
        <v>114</v>
      </c>
      <c r="C60" s="59"/>
      <c r="D60" s="59"/>
      <c r="E60" s="60">
        <f t="shared" ref="E60:J60" si="20">E61+E63+E65+E67+E70+E72+E74</f>
        <v>2320000000</v>
      </c>
      <c r="F60" s="60">
        <f t="shared" si="20"/>
        <v>2943255220</v>
      </c>
      <c r="G60" s="60">
        <f t="shared" si="20"/>
        <v>2057592590</v>
      </c>
      <c r="H60" s="60">
        <f t="shared" si="20"/>
        <v>0</v>
      </c>
      <c r="I60" s="60">
        <f t="shared" si="20"/>
        <v>885662630</v>
      </c>
      <c r="J60" s="60">
        <f t="shared" si="20"/>
        <v>773032630</v>
      </c>
      <c r="K60" s="60">
        <f>K61+K63+K65+K67+K70+K72+K74</f>
        <v>112630000</v>
      </c>
      <c r="L60" s="61">
        <f t="shared" si="2"/>
        <v>88.689335775862062</v>
      </c>
      <c r="M60" s="62">
        <f t="shared" si="3"/>
        <v>69.908738325451779</v>
      </c>
      <c r="O60" s="98">
        <f t="shared" si="6"/>
        <v>0</v>
      </c>
    </row>
    <row r="61" spans="2:15" s="22" customFormat="1" ht="20.100000000000001" customHeight="1" x14ac:dyDescent="0.15">
      <c r="B61" s="41" t="s">
        <v>115</v>
      </c>
      <c r="C61" s="42"/>
      <c r="D61" s="42"/>
      <c r="E61" s="63">
        <f t="shared" ref="E61:J61" si="21">SUM(E62)</f>
        <v>0</v>
      </c>
      <c r="F61" s="63">
        <f t="shared" si="21"/>
        <v>0</v>
      </c>
      <c r="G61" s="63">
        <f t="shared" si="21"/>
        <v>0</v>
      </c>
      <c r="H61" s="63">
        <f t="shared" si="21"/>
        <v>0</v>
      </c>
      <c r="I61" s="63">
        <f t="shared" si="21"/>
        <v>0</v>
      </c>
      <c r="J61" s="63">
        <f t="shared" si="21"/>
        <v>0</v>
      </c>
      <c r="K61" s="63">
        <f>SUM(K62)</f>
        <v>0</v>
      </c>
      <c r="L61" s="53">
        <f t="shared" si="2"/>
        <v>0</v>
      </c>
      <c r="M61" s="54">
        <f t="shared" si="3"/>
        <v>0</v>
      </c>
      <c r="O61" s="98">
        <f t="shared" si="6"/>
        <v>0</v>
      </c>
    </row>
    <row r="62" spans="2:15" s="22" customFormat="1" ht="20.100000000000001" customHeight="1" x14ac:dyDescent="0.15">
      <c r="B62" s="64"/>
      <c r="C62" s="46" t="s">
        <v>116</v>
      </c>
      <c r="D62" s="46"/>
      <c r="E62" s="106">
        <v>0</v>
      </c>
      <c r="F62" s="100">
        <v>0</v>
      </c>
      <c r="G62" s="100">
        <v>0</v>
      </c>
      <c r="H62" s="100">
        <v>0</v>
      </c>
      <c r="I62" s="48">
        <f>F62-G62-H62</f>
        <v>0</v>
      </c>
      <c r="J62" s="48">
        <f>I62-K62</f>
        <v>0</v>
      </c>
      <c r="K62" s="48"/>
      <c r="L62" s="55">
        <f t="shared" si="2"/>
        <v>0</v>
      </c>
      <c r="M62" s="56">
        <f t="shared" si="3"/>
        <v>0</v>
      </c>
      <c r="O62" s="98" t="str">
        <f t="shared" si="6"/>
        <v>231-01 과징금</v>
      </c>
    </row>
    <row r="63" spans="2:15" s="22" customFormat="1" ht="20.100000000000001" customHeight="1" x14ac:dyDescent="0.15">
      <c r="B63" s="41" t="s">
        <v>117</v>
      </c>
      <c r="C63" s="42"/>
      <c r="D63" s="42"/>
      <c r="E63" s="65">
        <f t="shared" ref="E63:J63" si="22">E64</f>
        <v>0</v>
      </c>
      <c r="F63" s="65">
        <f t="shared" si="22"/>
        <v>0</v>
      </c>
      <c r="G63" s="65">
        <f t="shared" si="22"/>
        <v>0</v>
      </c>
      <c r="H63" s="65">
        <f t="shared" si="22"/>
        <v>0</v>
      </c>
      <c r="I63" s="65">
        <f t="shared" si="22"/>
        <v>0</v>
      </c>
      <c r="J63" s="65">
        <f t="shared" si="22"/>
        <v>0</v>
      </c>
      <c r="K63" s="65">
        <f>K64</f>
        <v>0</v>
      </c>
      <c r="L63" s="66">
        <f t="shared" si="2"/>
        <v>0</v>
      </c>
      <c r="M63" s="67">
        <f t="shared" si="3"/>
        <v>0</v>
      </c>
      <c r="O63" s="98">
        <f t="shared" si="6"/>
        <v>0</v>
      </c>
    </row>
    <row r="64" spans="2:15" s="22" customFormat="1" ht="20.100000000000001" customHeight="1" x14ac:dyDescent="0.15">
      <c r="B64" s="64"/>
      <c r="C64" s="46" t="s">
        <v>118</v>
      </c>
      <c r="D64" s="46"/>
      <c r="E64" s="106">
        <v>0</v>
      </c>
      <c r="F64" s="100">
        <v>0</v>
      </c>
      <c r="G64" s="100">
        <v>0</v>
      </c>
      <c r="H64" s="100">
        <v>0</v>
      </c>
      <c r="I64" s="48">
        <f>F64-G64-H64</f>
        <v>0</v>
      </c>
      <c r="J64" s="48">
        <f>I64-K64</f>
        <v>0</v>
      </c>
      <c r="K64" s="48"/>
      <c r="L64" s="55">
        <f>IFERROR(G64/E64,0)*100</f>
        <v>0</v>
      </c>
      <c r="M64" s="56">
        <f>IFERROR(G64/F64,0)*100</f>
        <v>0</v>
      </c>
      <c r="O64" s="98" t="str">
        <f t="shared" si="6"/>
        <v>232-01 이행강제금</v>
      </c>
    </row>
    <row r="65" spans="2:15" s="22" customFormat="1" ht="20.100000000000001" customHeight="1" x14ac:dyDescent="0.15">
      <c r="B65" s="41" t="s">
        <v>119</v>
      </c>
      <c r="C65" s="42"/>
      <c r="D65" s="42"/>
      <c r="E65" s="65">
        <f t="shared" ref="E65:J65" si="23">E66</f>
        <v>0</v>
      </c>
      <c r="F65" s="65">
        <f t="shared" si="23"/>
        <v>0</v>
      </c>
      <c r="G65" s="65">
        <f t="shared" si="23"/>
        <v>0</v>
      </c>
      <c r="H65" s="65">
        <f t="shared" si="23"/>
        <v>0</v>
      </c>
      <c r="I65" s="65">
        <f t="shared" si="23"/>
        <v>0</v>
      </c>
      <c r="J65" s="65">
        <f t="shared" si="23"/>
        <v>0</v>
      </c>
      <c r="K65" s="65">
        <f>K66</f>
        <v>0</v>
      </c>
      <c r="L65" s="66">
        <f t="shared" si="2"/>
        <v>0</v>
      </c>
      <c r="M65" s="67">
        <f t="shared" si="3"/>
        <v>0</v>
      </c>
      <c r="O65" s="98">
        <f t="shared" si="6"/>
        <v>0</v>
      </c>
    </row>
    <row r="66" spans="2:15" s="22" customFormat="1" ht="20.100000000000001" customHeight="1" x14ac:dyDescent="0.15">
      <c r="B66" s="64"/>
      <c r="C66" s="46" t="s">
        <v>120</v>
      </c>
      <c r="D66" s="46"/>
      <c r="E66" s="106"/>
      <c r="F66" s="100">
        <v>0</v>
      </c>
      <c r="G66" s="100">
        <v>0</v>
      </c>
      <c r="H66" s="100">
        <v>0</v>
      </c>
      <c r="I66" s="48">
        <f>F66-G66-H66</f>
        <v>0</v>
      </c>
      <c r="J66" s="48">
        <f>I66-K66</f>
        <v>0</v>
      </c>
      <c r="K66" s="48"/>
      <c r="L66" s="55">
        <f t="shared" si="2"/>
        <v>0</v>
      </c>
      <c r="M66" s="56">
        <f t="shared" si="3"/>
        <v>0</v>
      </c>
      <c r="O66" s="98" t="str">
        <f t="shared" si="6"/>
        <v>233-01 변상금</v>
      </c>
    </row>
    <row r="67" spans="2:15" s="22" customFormat="1" ht="20.100000000000001" customHeight="1" x14ac:dyDescent="0.15">
      <c r="B67" s="41" t="s">
        <v>121</v>
      </c>
      <c r="C67" s="42"/>
      <c r="D67" s="42"/>
      <c r="E67" s="68">
        <f t="shared" ref="E67:J67" si="24">SUM(E68:E69)</f>
        <v>2320000000</v>
      </c>
      <c r="F67" s="68">
        <f t="shared" si="24"/>
        <v>2626485350</v>
      </c>
      <c r="G67" s="68">
        <f t="shared" si="24"/>
        <v>2020315130</v>
      </c>
      <c r="H67" s="68">
        <f t="shared" si="24"/>
        <v>0</v>
      </c>
      <c r="I67" s="68">
        <f t="shared" si="24"/>
        <v>606170220</v>
      </c>
      <c r="J67" s="68">
        <f t="shared" si="24"/>
        <v>493540220</v>
      </c>
      <c r="K67" s="68">
        <f>SUM(K68:K69)</f>
        <v>112630000</v>
      </c>
      <c r="L67" s="66">
        <f t="shared" si="2"/>
        <v>87.08254870689656</v>
      </c>
      <c r="M67" s="67">
        <f t="shared" si="3"/>
        <v>76.920860419038689</v>
      </c>
      <c r="O67" s="98">
        <f t="shared" si="6"/>
        <v>0</v>
      </c>
    </row>
    <row r="68" spans="2:15" s="22" customFormat="1" ht="20.100000000000001" customHeight="1" x14ac:dyDescent="0.15">
      <c r="B68" s="45"/>
      <c r="C68" s="46" t="s">
        <v>82</v>
      </c>
      <c r="D68" s="46"/>
      <c r="E68" s="107">
        <v>2320000000</v>
      </c>
      <c r="F68" s="100">
        <v>2626485350</v>
      </c>
      <c r="G68" s="100">
        <v>2020315130</v>
      </c>
      <c r="H68" s="100">
        <v>0</v>
      </c>
      <c r="I68" s="48">
        <f>F68-G68-H68</f>
        <v>606170220</v>
      </c>
      <c r="J68" s="48">
        <f>I68-K68</f>
        <v>493540220</v>
      </c>
      <c r="K68" s="48">
        <v>112630000</v>
      </c>
      <c r="L68" s="69">
        <f t="shared" si="2"/>
        <v>87.08254870689656</v>
      </c>
      <c r="M68" s="70">
        <f t="shared" si="3"/>
        <v>76.920860419038689</v>
      </c>
      <c r="O68" s="98" t="str">
        <f t="shared" si="6"/>
        <v>234-01 차량관련과태료</v>
      </c>
    </row>
    <row r="69" spans="2:15" s="22" customFormat="1" ht="20.100000000000001" customHeight="1" x14ac:dyDescent="0.15">
      <c r="B69" s="50"/>
      <c r="C69" s="46" t="s">
        <v>83</v>
      </c>
      <c r="D69" s="46"/>
      <c r="E69" s="107">
        <v>0</v>
      </c>
      <c r="F69" s="100">
        <v>0</v>
      </c>
      <c r="G69" s="100">
        <v>0</v>
      </c>
      <c r="H69" s="100">
        <v>0</v>
      </c>
      <c r="I69" s="48">
        <f>F69-G69-H69</f>
        <v>0</v>
      </c>
      <c r="J69" s="48">
        <f>I69-K69</f>
        <v>0</v>
      </c>
      <c r="K69" s="48"/>
      <c r="L69" s="69">
        <f t="shared" si="2"/>
        <v>0</v>
      </c>
      <c r="M69" s="70">
        <f t="shared" si="3"/>
        <v>0</v>
      </c>
      <c r="O69" s="98" t="str">
        <f t="shared" si="6"/>
        <v>234-02 기타과태료</v>
      </c>
    </row>
    <row r="70" spans="2:15" s="22" customFormat="1" ht="20.100000000000001" customHeight="1" x14ac:dyDescent="0.15">
      <c r="B70" s="41" t="s">
        <v>122</v>
      </c>
      <c r="C70" s="42"/>
      <c r="D70" s="42"/>
      <c r="E70" s="65">
        <f t="shared" ref="E70:J70" si="25">E71</f>
        <v>0</v>
      </c>
      <c r="F70" s="65">
        <f t="shared" si="25"/>
        <v>316769870</v>
      </c>
      <c r="G70" s="65">
        <f t="shared" si="25"/>
        <v>37277460</v>
      </c>
      <c r="H70" s="65">
        <f t="shared" si="25"/>
        <v>0</v>
      </c>
      <c r="I70" s="65">
        <f t="shared" si="25"/>
        <v>279492410</v>
      </c>
      <c r="J70" s="65">
        <f t="shared" si="25"/>
        <v>279492410</v>
      </c>
      <c r="K70" s="65">
        <f>K71</f>
        <v>0</v>
      </c>
      <c r="L70" s="66">
        <f t="shared" si="2"/>
        <v>0</v>
      </c>
      <c r="M70" s="67">
        <f t="shared" si="3"/>
        <v>11.767994222430309</v>
      </c>
      <c r="O70" s="98">
        <f t="shared" si="6"/>
        <v>0</v>
      </c>
    </row>
    <row r="71" spans="2:15" s="22" customFormat="1" ht="20.100000000000001" customHeight="1" x14ac:dyDescent="0.15">
      <c r="B71" s="64"/>
      <c r="C71" s="46" t="s">
        <v>85</v>
      </c>
      <c r="D71" s="46"/>
      <c r="E71" s="106">
        <v>0</v>
      </c>
      <c r="F71" s="100">
        <v>316769870</v>
      </c>
      <c r="G71" s="100">
        <v>37277460</v>
      </c>
      <c r="H71" s="100">
        <v>0</v>
      </c>
      <c r="I71" s="48">
        <f>F71-G71-H71</f>
        <v>279492410</v>
      </c>
      <c r="J71" s="48">
        <f>I71-K71</f>
        <v>279492410</v>
      </c>
      <c r="K71" s="48"/>
      <c r="L71" s="55">
        <f>IFERROR(G71/E71,0)*100</f>
        <v>0</v>
      </c>
      <c r="M71" s="56">
        <f>IFERROR(G71/F71,0)*100</f>
        <v>11.767994222430309</v>
      </c>
      <c r="O71" s="98" t="str">
        <f t="shared" si="6"/>
        <v>235-01 부정이익환수금</v>
      </c>
    </row>
    <row r="72" spans="2:15" s="22" customFormat="1" ht="20.100000000000001" customHeight="1" x14ac:dyDescent="0.15">
      <c r="B72" s="71" t="s">
        <v>123</v>
      </c>
      <c r="C72" s="72"/>
      <c r="D72" s="72"/>
      <c r="E72" s="65">
        <f t="shared" ref="E72:K74" si="26">E73</f>
        <v>0</v>
      </c>
      <c r="F72" s="65">
        <f t="shared" si="26"/>
        <v>0</v>
      </c>
      <c r="G72" s="65">
        <f t="shared" si="26"/>
        <v>0</v>
      </c>
      <c r="H72" s="65">
        <f t="shared" si="26"/>
        <v>0</v>
      </c>
      <c r="I72" s="65">
        <f t="shared" si="26"/>
        <v>0</v>
      </c>
      <c r="J72" s="65">
        <f t="shared" si="26"/>
        <v>0</v>
      </c>
      <c r="K72" s="65">
        <f t="shared" si="26"/>
        <v>0</v>
      </c>
      <c r="L72" s="66">
        <f>IFERROR(G72/E72,0)*100</f>
        <v>0</v>
      </c>
      <c r="M72" s="67">
        <f>IFERROR(G72/F72,0)*100</f>
        <v>0</v>
      </c>
      <c r="O72" s="98">
        <f t="shared" si="6"/>
        <v>0</v>
      </c>
    </row>
    <row r="73" spans="2:15" s="22" customFormat="1" ht="20.100000000000001" customHeight="1" x14ac:dyDescent="0.15">
      <c r="B73" s="45"/>
      <c r="C73" s="73" t="s">
        <v>87</v>
      </c>
      <c r="D73" s="73"/>
      <c r="E73" s="108"/>
      <c r="F73" s="100">
        <v>0</v>
      </c>
      <c r="G73" s="100">
        <v>0</v>
      </c>
      <c r="H73" s="100">
        <v>0</v>
      </c>
      <c r="I73" s="48">
        <f>F73-G73-H73</f>
        <v>0</v>
      </c>
      <c r="J73" s="48">
        <f>I73-K73</f>
        <v>0</v>
      </c>
      <c r="K73" s="48">
        <v>0</v>
      </c>
      <c r="L73" s="74">
        <f>IFERROR(G73/E73,0)*100</f>
        <v>0</v>
      </c>
      <c r="M73" s="75">
        <f>IFERROR(G73/F73,0)*100</f>
        <v>0</v>
      </c>
      <c r="O73" s="98" t="str">
        <f t="shared" si="6"/>
        <v>236-01 부담금</v>
      </c>
    </row>
    <row r="74" spans="2:15" s="22" customFormat="1" ht="20.100000000000001" customHeight="1" x14ac:dyDescent="0.15">
      <c r="B74" s="71" t="s">
        <v>124</v>
      </c>
      <c r="C74" s="72"/>
      <c r="D74" s="72"/>
      <c r="E74" s="65">
        <f t="shared" ref="E74:J74" si="27">E75</f>
        <v>0</v>
      </c>
      <c r="F74" s="65">
        <f t="shared" si="27"/>
        <v>0</v>
      </c>
      <c r="G74" s="65">
        <f t="shared" si="27"/>
        <v>0</v>
      </c>
      <c r="H74" s="65">
        <f t="shared" si="27"/>
        <v>0</v>
      </c>
      <c r="I74" s="65">
        <f t="shared" si="27"/>
        <v>0</v>
      </c>
      <c r="J74" s="65">
        <f t="shared" si="27"/>
        <v>0</v>
      </c>
      <c r="K74" s="65">
        <f t="shared" si="26"/>
        <v>0</v>
      </c>
      <c r="L74" s="66">
        <f t="shared" si="2"/>
        <v>0</v>
      </c>
      <c r="M74" s="67">
        <f t="shared" si="3"/>
        <v>0</v>
      </c>
      <c r="O74" s="98">
        <f t="shared" si="6"/>
        <v>0</v>
      </c>
    </row>
    <row r="75" spans="2:15" s="22" customFormat="1" ht="20.100000000000001" customHeight="1" x14ac:dyDescent="0.15">
      <c r="B75" s="64"/>
      <c r="C75" s="46" t="s">
        <v>89</v>
      </c>
      <c r="D75" s="46"/>
      <c r="E75" s="106">
        <v>0</v>
      </c>
      <c r="F75" s="100">
        <v>0</v>
      </c>
      <c r="G75" s="100">
        <v>0</v>
      </c>
      <c r="H75" s="100">
        <v>0</v>
      </c>
      <c r="I75" s="48">
        <f>F75-G75-H75</f>
        <v>0</v>
      </c>
      <c r="J75" s="48">
        <f>I75-K75</f>
        <v>0</v>
      </c>
      <c r="K75" s="48"/>
      <c r="L75" s="55">
        <f t="shared" si="2"/>
        <v>0</v>
      </c>
      <c r="M75" s="56">
        <f t="shared" si="3"/>
        <v>0</v>
      </c>
      <c r="O75" s="98" t="str">
        <f t="shared" ref="O75:O95" si="28">C75</f>
        <v>237-01 범칙금</v>
      </c>
    </row>
    <row r="76" spans="2:15" s="57" customFormat="1" ht="20.100000000000001" customHeight="1" x14ac:dyDescent="0.15">
      <c r="B76" s="109" t="s">
        <v>90</v>
      </c>
      <c r="C76" s="110"/>
      <c r="D76" s="110"/>
      <c r="E76" s="39">
        <f>E77</f>
        <v>740000000</v>
      </c>
      <c r="F76" s="39">
        <f t="shared" ref="F76:K76" si="29">F77</f>
        <v>4155705906</v>
      </c>
      <c r="G76" s="39">
        <f t="shared" si="29"/>
        <v>637805363</v>
      </c>
      <c r="H76" s="39">
        <f t="shared" si="29"/>
        <v>89555280</v>
      </c>
      <c r="I76" s="39">
        <f t="shared" si="29"/>
        <v>3428345263</v>
      </c>
      <c r="J76" s="39">
        <f t="shared" si="29"/>
        <v>3428345263</v>
      </c>
      <c r="K76" s="39">
        <f t="shared" si="29"/>
        <v>0</v>
      </c>
      <c r="L76" s="96">
        <f t="shared" ref="L76" si="30">IFERROR(G76/E76,0)*100</f>
        <v>86.189913918918919</v>
      </c>
      <c r="M76" s="97">
        <f t="shared" ref="M76" si="31">IFERROR(G76/F76,0)*100</f>
        <v>15.34770210950534</v>
      </c>
      <c r="O76" s="98">
        <f t="shared" si="28"/>
        <v>0</v>
      </c>
    </row>
    <row r="77" spans="2:15" s="22" customFormat="1" ht="20.100000000000001" customHeight="1" x14ac:dyDescent="0.15">
      <c r="B77" s="41" t="s">
        <v>125</v>
      </c>
      <c r="C77" s="42"/>
      <c r="D77" s="42"/>
      <c r="E77" s="63">
        <f t="shared" ref="E77:J77" si="32">E78</f>
        <v>740000000</v>
      </c>
      <c r="F77" s="63">
        <f t="shared" si="32"/>
        <v>4155705906</v>
      </c>
      <c r="G77" s="63">
        <f t="shared" si="32"/>
        <v>637805363</v>
      </c>
      <c r="H77" s="63">
        <f t="shared" si="32"/>
        <v>89555280</v>
      </c>
      <c r="I77" s="63">
        <f t="shared" si="32"/>
        <v>3428345263</v>
      </c>
      <c r="J77" s="63">
        <f t="shared" si="32"/>
        <v>3428345263</v>
      </c>
      <c r="K77" s="63">
        <f>K78</f>
        <v>0</v>
      </c>
      <c r="L77" s="53">
        <f>IFERROR(G77/E77,0)*100</f>
        <v>86.189913918918919</v>
      </c>
      <c r="M77" s="54">
        <f>IFERROR(G77/F77,0)*100</f>
        <v>15.34770210950534</v>
      </c>
      <c r="O77" s="98">
        <f>C77</f>
        <v>0</v>
      </c>
    </row>
    <row r="78" spans="2:15" s="22" customFormat="1" ht="20.100000000000001" customHeight="1" thickBot="1" x14ac:dyDescent="0.2">
      <c r="B78" s="77"/>
      <c r="C78" s="78" t="s">
        <v>91</v>
      </c>
      <c r="D78" s="78"/>
      <c r="E78" s="111">
        <v>740000000</v>
      </c>
      <c r="F78" s="112">
        <v>4155705906</v>
      </c>
      <c r="G78" s="112">
        <v>637805363</v>
      </c>
      <c r="H78" s="112">
        <v>89555280</v>
      </c>
      <c r="I78" s="80">
        <f>F78-G78-H78</f>
        <v>3428345263</v>
      </c>
      <c r="J78" s="80">
        <f>I78-K78</f>
        <v>3428345263</v>
      </c>
      <c r="K78" s="80"/>
      <c r="L78" s="81">
        <f>IFERROR(G78/E78,0)*100</f>
        <v>86.189913918918919</v>
      </c>
      <c r="M78" s="82">
        <f>IFERROR(G78/F78,0)*100</f>
        <v>15.34770210950534</v>
      </c>
      <c r="O78" s="98" t="str">
        <f>C78</f>
        <v>241-01 지난연도 수입</v>
      </c>
    </row>
    <row r="79" spans="2:15" x14ac:dyDescent="0.15">
      <c r="O79" s="98">
        <f t="shared" si="28"/>
        <v>0</v>
      </c>
    </row>
    <row r="80" spans="2:15" x14ac:dyDescent="0.15">
      <c r="O80" s="98">
        <f t="shared" si="28"/>
        <v>0</v>
      </c>
    </row>
    <row r="81" spans="15:15" x14ac:dyDescent="0.15">
      <c r="O81" s="98">
        <f t="shared" si="28"/>
        <v>0</v>
      </c>
    </row>
    <row r="82" spans="15:15" x14ac:dyDescent="0.15">
      <c r="O82" s="98">
        <f t="shared" si="28"/>
        <v>0</v>
      </c>
    </row>
    <row r="83" spans="15:15" x14ac:dyDescent="0.15">
      <c r="O83" s="98">
        <f t="shared" si="28"/>
        <v>0</v>
      </c>
    </row>
    <row r="84" spans="15:15" x14ac:dyDescent="0.15">
      <c r="O84" s="98">
        <f t="shared" si="28"/>
        <v>0</v>
      </c>
    </row>
    <row r="85" spans="15:15" x14ac:dyDescent="0.15">
      <c r="O85" s="98">
        <f t="shared" si="28"/>
        <v>0</v>
      </c>
    </row>
    <row r="86" spans="15:15" x14ac:dyDescent="0.15">
      <c r="O86" s="98">
        <f t="shared" si="28"/>
        <v>0</v>
      </c>
    </row>
    <row r="87" spans="15:15" x14ac:dyDescent="0.15">
      <c r="O87" s="98">
        <f t="shared" si="28"/>
        <v>0</v>
      </c>
    </row>
    <row r="88" spans="15:15" x14ac:dyDescent="0.15">
      <c r="O88" s="98">
        <f t="shared" si="28"/>
        <v>0</v>
      </c>
    </row>
    <row r="89" spans="15:15" x14ac:dyDescent="0.15">
      <c r="O89" s="98">
        <f t="shared" si="28"/>
        <v>0</v>
      </c>
    </row>
    <row r="90" spans="15:15" x14ac:dyDescent="0.15">
      <c r="O90" s="98">
        <f t="shared" si="28"/>
        <v>0</v>
      </c>
    </row>
    <row r="91" spans="15:15" x14ac:dyDescent="0.15">
      <c r="O91" s="98">
        <f t="shared" si="28"/>
        <v>0</v>
      </c>
    </row>
    <row r="92" spans="15:15" x14ac:dyDescent="0.15">
      <c r="O92" s="98">
        <f t="shared" si="28"/>
        <v>0</v>
      </c>
    </row>
    <row r="93" spans="15:15" x14ac:dyDescent="0.15">
      <c r="O93" s="98">
        <f t="shared" si="28"/>
        <v>0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32" fitToWidth="0" orientation="landscape" horizontalDpi="4294967294" r:id="rId1"/>
  <headerFooter alignWithMargins="0">
    <oddFooter>&amp;N쪽 중 &amp;P쪽</oddFooter>
  </headerFooter>
  <rowBreaks count="1" manualBreakCount="1">
    <brk id="44" min="1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2026-09-08T02:43:36Z</dcterms:created>
  <dcterms:modified xsi:type="dcterms:W3CDTF">2026-09-08T02:43:36Z</dcterms:modified>
</cp:coreProperties>
</file>