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</sheets>
  <definedNames>
    <definedName name="_xlnm.Print_Area" localSheetId="0">'군구세외 일반회계'!$B$1:$L$71</definedName>
    <definedName name="_xlnm.Print_Area" localSheetId="1">'군구세외 특별회계'!$B$1:$L$71</definedName>
    <definedName name="_xlnm.Print_Titles" localSheetId="0">'군구세외 일반회계'!$5:$6</definedName>
    <definedName name="_xlnm.Print_Titles" localSheetId="1">'군구세외 특별회계'!$5:$6</definedName>
  </definedNames>
  <calcPr calcId="152511" fullCalcOnLoad="1"/>
</workbook>
</file>

<file path=xl/calcChain.xml><?xml version="1.0" encoding="utf-8"?>
<calcChain xmlns="http://schemas.openxmlformats.org/spreadsheetml/2006/main">
  <c r="I10" i="55" l="1"/>
  <c r="O10" i="55"/>
  <c r="I59" i="55"/>
  <c r="J59" i="55"/>
  <c r="P59" i="55"/>
  <c r="F60" i="58"/>
  <c r="G60" i="58"/>
  <c r="L60" i="58"/>
  <c r="H60" i="58"/>
  <c r="E60" i="58"/>
  <c r="B4" i="58"/>
  <c r="B2" i="58"/>
  <c r="L3" i="58"/>
  <c r="M77" i="58"/>
  <c r="L77" i="58"/>
  <c r="I77" i="58"/>
  <c r="K76" i="58"/>
  <c r="H76" i="58"/>
  <c r="G76" i="58"/>
  <c r="M76" i="58"/>
  <c r="F76" i="58"/>
  <c r="E76" i="58"/>
  <c r="M75" i="58"/>
  <c r="L75" i="58"/>
  <c r="I75" i="58"/>
  <c r="I74" i="58"/>
  <c r="O74" i="58"/>
  <c r="K74" i="58"/>
  <c r="H74" i="58"/>
  <c r="G74" i="58"/>
  <c r="F74" i="58"/>
  <c r="E74" i="58"/>
  <c r="M73" i="58"/>
  <c r="L73" i="58"/>
  <c r="I73" i="58"/>
  <c r="K72" i="58"/>
  <c r="H72" i="58"/>
  <c r="G72" i="58"/>
  <c r="M72" i="58"/>
  <c r="F72" i="58"/>
  <c r="E72" i="58"/>
  <c r="M71" i="58"/>
  <c r="L71" i="58"/>
  <c r="I71" i="58"/>
  <c r="O71" i="58"/>
  <c r="M70" i="58"/>
  <c r="L70" i="58"/>
  <c r="I70" i="58"/>
  <c r="J70" i="58"/>
  <c r="K69" i="58"/>
  <c r="K62" i="58"/>
  <c r="K7" i="58"/>
  <c r="H69" i="58"/>
  <c r="G69" i="58"/>
  <c r="F69" i="58"/>
  <c r="E69" i="58"/>
  <c r="M68" i="58"/>
  <c r="L68" i="58"/>
  <c r="I68" i="58"/>
  <c r="K67" i="58"/>
  <c r="H67" i="58"/>
  <c r="G67" i="58"/>
  <c r="L67" i="58"/>
  <c r="M67" i="58"/>
  <c r="F67" i="58"/>
  <c r="E67" i="58"/>
  <c r="M66" i="58"/>
  <c r="L66" i="58"/>
  <c r="I66" i="58"/>
  <c r="I65" i="58"/>
  <c r="K65" i="58"/>
  <c r="H65" i="58"/>
  <c r="G65" i="58"/>
  <c r="M65" i="58"/>
  <c r="F65" i="58"/>
  <c r="E65" i="58"/>
  <c r="M64" i="58"/>
  <c r="L64" i="58"/>
  <c r="I64" i="58"/>
  <c r="I63" i="58"/>
  <c r="O63" i="58"/>
  <c r="K63" i="58"/>
  <c r="H63" i="58"/>
  <c r="G63" i="58"/>
  <c r="M63" i="58"/>
  <c r="F63" i="58"/>
  <c r="E63" i="58"/>
  <c r="M61" i="58"/>
  <c r="L61" i="58"/>
  <c r="I61" i="58"/>
  <c r="J61" i="58"/>
  <c r="J60" i="58"/>
  <c r="K60" i="58"/>
  <c r="M59" i="58"/>
  <c r="L59" i="58"/>
  <c r="I59" i="58"/>
  <c r="J59" i="58"/>
  <c r="I58" i="58"/>
  <c r="O58" i="58"/>
  <c r="M57" i="58"/>
  <c r="L57" i="58"/>
  <c r="I57" i="58"/>
  <c r="O57" i="58"/>
  <c r="M56" i="58"/>
  <c r="L56" i="58"/>
  <c r="I56" i="58"/>
  <c r="O56" i="58"/>
  <c r="M55" i="58"/>
  <c r="L55" i="58"/>
  <c r="I55" i="58"/>
  <c r="J55" i="58"/>
  <c r="M54" i="58"/>
  <c r="L54" i="58"/>
  <c r="I54" i="58"/>
  <c r="M53" i="58"/>
  <c r="L53" i="58"/>
  <c r="I53" i="58"/>
  <c r="J53" i="58"/>
  <c r="O53" i="58"/>
  <c r="K52" i="58"/>
  <c r="K40" i="58"/>
  <c r="H52" i="58"/>
  <c r="H40" i="58"/>
  <c r="H7" i="58"/>
  <c r="G52" i="58"/>
  <c r="F52" i="58"/>
  <c r="E52" i="58"/>
  <c r="M51" i="58"/>
  <c r="L51" i="58"/>
  <c r="I51" i="58"/>
  <c r="M50" i="58"/>
  <c r="L50" i="58"/>
  <c r="I50" i="58"/>
  <c r="M49" i="58"/>
  <c r="L49" i="58"/>
  <c r="I49" i="58"/>
  <c r="I48" i="58"/>
  <c r="O48" i="58"/>
  <c r="K48" i="58"/>
  <c r="H48" i="58"/>
  <c r="G48" i="58"/>
  <c r="M48" i="58"/>
  <c r="F48" i="58"/>
  <c r="E48" i="58"/>
  <c r="M47" i="58"/>
  <c r="L47" i="58"/>
  <c r="I47" i="58"/>
  <c r="J47" i="58"/>
  <c r="J46" i="58"/>
  <c r="K46" i="58"/>
  <c r="H46" i="58"/>
  <c r="G46" i="58"/>
  <c r="M46" i="58"/>
  <c r="F46" i="58"/>
  <c r="E46" i="58"/>
  <c r="M45" i="58"/>
  <c r="L45" i="58"/>
  <c r="I45" i="58"/>
  <c r="I41" i="58"/>
  <c r="O41" i="58"/>
  <c r="I44" i="58"/>
  <c r="M43" i="58"/>
  <c r="L43" i="58"/>
  <c r="I43" i="58"/>
  <c r="M42" i="58"/>
  <c r="L42" i="58"/>
  <c r="I42" i="58"/>
  <c r="K41" i="58"/>
  <c r="H41" i="58"/>
  <c r="G41" i="58"/>
  <c r="M41" i="58"/>
  <c r="F41" i="58"/>
  <c r="E41" i="58"/>
  <c r="L41" i="58"/>
  <c r="M39" i="58"/>
  <c r="L39" i="58"/>
  <c r="I39" i="58"/>
  <c r="J39" i="58"/>
  <c r="M38" i="58"/>
  <c r="L38" i="58"/>
  <c r="I38" i="58"/>
  <c r="O38" i="58"/>
  <c r="M37" i="58"/>
  <c r="L37" i="58"/>
  <c r="I37" i="58"/>
  <c r="J37" i="58"/>
  <c r="K36" i="58"/>
  <c r="H36" i="58"/>
  <c r="G36" i="58"/>
  <c r="F36" i="58"/>
  <c r="E36" i="58"/>
  <c r="M35" i="58"/>
  <c r="L35" i="58"/>
  <c r="J35" i="58"/>
  <c r="J34" i="58"/>
  <c r="I35" i="58"/>
  <c r="O35" i="58"/>
  <c r="M34" i="58"/>
  <c r="K34" i="58"/>
  <c r="I34" i="58"/>
  <c r="O34" i="58"/>
  <c r="H34" i="58"/>
  <c r="G34" i="58"/>
  <c r="F34" i="58"/>
  <c r="E34" i="58"/>
  <c r="L34" i="58"/>
  <c r="M33" i="58"/>
  <c r="L33" i="58"/>
  <c r="I33" i="58"/>
  <c r="O33" i="58"/>
  <c r="M32" i="58"/>
  <c r="L32" i="58"/>
  <c r="I32" i="58"/>
  <c r="M31" i="58"/>
  <c r="L31" i="58"/>
  <c r="I31" i="58"/>
  <c r="O31" i="58"/>
  <c r="M30" i="58"/>
  <c r="L30" i="58"/>
  <c r="I30" i="58"/>
  <c r="M29" i="58"/>
  <c r="L29" i="58"/>
  <c r="I29" i="58"/>
  <c r="O29" i="58"/>
  <c r="K28" i="58"/>
  <c r="H28" i="58"/>
  <c r="G28" i="58"/>
  <c r="F28" i="58"/>
  <c r="O28" i="58"/>
  <c r="E28" i="58"/>
  <c r="M27" i="58"/>
  <c r="L27" i="58"/>
  <c r="I27" i="58"/>
  <c r="O27" i="58"/>
  <c r="I26" i="58"/>
  <c r="J26" i="58"/>
  <c r="M25" i="58"/>
  <c r="L25" i="58"/>
  <c r="I25" i="58"/>
  <c r="J25" i="58"/>
  <c r="O25" i="58"/>
  <c r="M24" i="58"/>
  <c r="L24" i="58"/>
  <c r="I24" i="58"/>
  <c r="M23" i="58"/>
  <c r="L23" i="58"/>
  <c r="J23" i="58"/>
  <c r="I23" i="58"/>
  <c r="O23" i="58"/>
  <c r="K22" i="58"/>
  <c r="H22" i="58"/>
  <c r="G22" i="58"/>
  <c r="M22" i="58"/>
  <c r="F22" i="58"/>
  <c r="E22" i="58"/>
  <c r="M21" i="58"/>
  <c r="L21" i="58"/>
  <c r="I21" i="58"/>
  <c r="J21" i="58"/>
  <c r="I20" i="58"/>
  <c r="M19" i="58"/>
  <c r="L19" i="58"/>
  <c r="I19" i="58"/>
  <c r="O19" i="58"/>
  <c r="M18" i="58"/>
  <c r="L18" i="58"/>
  <c r="I18" i="58"/>
  <c r="M17" i="58"/>
  <c r="L17" i="58"/>
  <c r="I17" i="58"/>
  <c r="O17" i="58"/>
  <c r="M16" i="58"/>
  <c r="L16" i="58"/>
  <c r="I16" i="58"/>
  <c r="M15" i="58"/>
  <c r="L15" i="58"/>
  <c r="I15" i="58"/>
  <c r="O15" i="58"/>
  <c r="M14" i="58"/>
  <c r="L14" i="58"/>
  <c r="I14" i="58"/>
  <c r="M13" i="58"/>
  <c r="L13" i="58"/>
  <c r="I13" i="58"/>
  <c r="J13" i="58"/>
  <c r="K12" i="58"/>
  <c r="K8" i="58"/>
  <c r="H12" i="58"/>
  <c r="G12" i="58"/>
  <c r="L12" i="58"/>
  <c r="F12" i="58"/>
  <c r="E12" i="58"/>
  <c r="M11" i="58"/>
  <c r="L11" i="58"/>
  <c r="I11" i="58"/>
  <c r="J11" i="58"/>
  <c r="O11" i="58"/>
  <c r="M10" i="58"/>
  <c r="L10" i="58"/>
  <c r="I10" i="58"/>
  <c r="K9" i="58"/>
  <c r="H9" i="58"/>
  <c r="G9" i="58"/>
  <c r="O9" i="58"/>
  <c r="M9" i="58"/>
  <c r="F9" i="58"/>
  <c r="E9" i="58"/>
  <c r="B2" i="55"/>
  <c r="M75" i="55"/>
  <c r="L75" i="55"/>
  <c r="I75" i="55"/>
  <c r="J75" i="55"/>
  <c r="J74" i="55"/>
  <c r="K74" i="55"/>
  <c r="H74" i="55"/>
  <c r="G74" i="55"/>
  <c r="L74" i="55"/>
  <c r="F74" i="55"/>
  <c r="M74" i="55"/>
  <c r="E74" i="55"/>
  <c r="I77" i="55"/>
  <c r="O77" i="55"/>
  <c r="I73" i="55"/>
  <c r="I71" i="55"/>
  <c r="J71" i="55"/>
  <c r="P71" i="55"/>
  <c r="I70" i="55"/>
  <c r="J70" i="55"/>
  <c r="I68" i="55"/>
  <c r="I67" i="55"/>
  <c r="I66" i="55"/>
  <c r="J66" i="55"/>
  <c r="P66" i="55"/>
  <c r="I64" i="55"/>
  <c r="O64" i="55"/>
  <c r="I61" i="55"/>
  <c r="I58" i="55"/>
  <c r="O58" i="55"/>
  <c r="J58" i="55"/>
  <c r="I57" i="55"/>
  <c r="O57" i="55"/>
  <c r="I56" i="55"/>
  <c r="J56" i="55"/>
  <c r="P56" i="55"/>
  <c r="I55" i="55"/>
  <c r="O55" i="55"/>
  <c r="I54" i="55"/>
  <c r="I53" i="55"/>
  <c r="O53" i="55"/>
  <c r="I51" i="55"/>
  <c r="J51" i="55"/>
  <c r="I50" i="55"/>
  <c r="O50" i="55"/>
  <c r="I49" i="55"/>
  <c r="J49" i="55"/>
  <c r="I47" i="55"/>
  <c r="I45" i="55"/>
  <c r="J45" i="55"/>
  <c r="O45" i="55"/>
  <c r="I44" i="55"/>
  <c r="J44" i="55"/>
  <c r="I43" i="55"/>
  <c r="I42" i="55"/>
  <c r="O42" i="55"/>
  <c r="I39" i="55"/>
  <c r="J39" i="55"/>
  <c r="P39" i="55"/>
  <c r="I38" i="55"/>
  <c r="J38" i="55"/>
  <c r="I37" i="55"/>
  <c r="J37" i="55"/>
  <c r="I35" i="55"/>
  <c r="I34" i="55"/>
  <c r="I33" i="55"/>
  <c r="J33" i="55"/>
  <c r="J28" i="55"/>
  <c r="I32" i="55"/>
  <c r="O32" i="55"/>
  <c r="I31" i="55"/>
  <c r="I30" i="55"/>
  <c r="O30" i="55"/>
  <c r="I29" i="55"/>
  <c r="I27" i="55"/>
  <c r="O27" i="55"/>
  <c r="I26" i="55"/>
  <c r="O26" i="55"/>
  <c r="I25" i="55"/>
  <c r="I24" i="55"/>
  <c r="J24" i="55"/>
  <c r="I23" i="55"/>
  <c r="O23" i="55"/>
  <c r="I21" i="55"/>
  <c r="O21" i="55"/>
  <c r="I20" i="55"/>
  <c r="O20" i="55"/>
  <c r="I19" i="55"/>
  <c r="J19" i="55"/>
  <c r="P19" i="55"/>
  <c r="I18" i="55"/>
  <c r="O18" i="55"/>
  <c r="I17" i="55"/>
  <c r="I16" i="55"/>
  <c r="O16" i="55"/>
  <c r="I15" i="55"/>
  <c r="I14" i="55"/>
  <c r="O14" i="55"/>
  <c r="I13" i="55"/>
  <c r="O13" i="55"/>
  <c r="I11" i="55"/>
  <c r="O11" i="55"/>
  <c r="J11" i="55"/>
  <c r="P11" i="55"/>
  <c r="F76" i="55"/>
  <c r="G76" i="55"/>
  <c r="H76" i="55"/>
  <c r="K76" i="55"/>
  <c r="E76" i="55"/>
  <c r="F72" i="55"/>
  <c r="G72" i="55"/>
  <c r="L72" i="55"/>
  <c r="H72" i="55"/>
  <c r="K72" i="55"/>
  <c r="E72" i="55"/>
  <c r="F69" i="55"/>
  <c r="G69" i="55"/>
  <c r="L69" i="55"/>
  <c r="H69" i="55"/>
  <c r="K69" i="55"/>
  <c r="F67" i="55"/>
  <c r="G67" i="55"/>
  <c r="H67" i="55"/>
  <c r="K67" i="55"/>
  <c r="E67" i="55"/>
  <c r="F65" i="55"/>
  <c r="G65" i="55"/>
  <c r="L65" i="55"/>
  <c r="H65" i="55"/>
  <c r="K65" i="55"/>
  <c r="E65" i="55"/>
  <c r="F63" i="55"/>
  <c r="M63" i="55"/>
  <c r="G63" i="55"/>
  <c r="L63" i="55"/>
  <c r="H63" i="55"/>
  <c r="K63" i="55"/>
  <c r="E63" i="55"/>
  <c r="F60" i="55"/>
  <c r="G60" i="55"/>
  <c r="H60" i="55"/>
  <c r="H40" i="55"/>
  <c r="K60" i="55"/>
  <c r="E60" i="55"/>
  <c r="F52" i="55"/>
  <c r="G52" i="55"/>
  <c r="G40" i="55"/>
  <c r="L40" i="55"/>
  <c r="H52" i="55"/>
  <c r="K52" i="55"/>
  <c r="F48" i="55"/>
  <c r="M48" i="55"/>
  <c r="G48" i="55"/>
  <c r="L48" i="55"/>
  <c r="H48" i="55"/>
  <c r="K48" i="55"/>
  <c r="F46" i="55"/>
  <c r="G46" i="55"/>
  <c r="L46" i="55"/>
  <c r="H46" i="55"/>
  <c r="K46" i="55"/>
  <c r="E46" i="55"/>
  <c r="F41" i="55"/>
  <c r="G41" i="55"/>
  <c r="L41" i="55"/>
  <c r="H41" i="55"/>
  <c r="K41" i="55"/>
  <c r="F36" i="55"/>
  <c r="G36" i="55"/>
  <c r="L36" i="55"/>
  <c r="H36" i="55"/>
  <c r="K36" i="55"/>
  <c r="F34" i="55"/>
  <c r="G34" i="55"/>
  <c r="L34" i="55"/>
  <c r="H34" i="55"/>
  <c r="K34" i="55"/>
  <c r="E34" i="55"/>
  <c r="F28" i="55"/>
  <c r="G28" i="55"/>
  <c r="H28" i="55"/>
  <c r="K28" i="55"/>
  <c r="F22" i="55"/>
  <c r="G22" i="55"/>
  <c r="H22" i="55"/>
  <c r="K22" i="55"/>
  <c r="F12" i="55"/>
  <c r="G12" i="55"/>
  <c r="L12" i="55"/>
  <c r="H12" i="55"/>
  <c r="K12" i="55"/>
  <c r="F9" i="55"/>
  <c r="G9" i="55"/>
  <c r="H9" i="55"/>
  <c r="H8" i="55"/>
  <c r="K9" i="55"/>
  <c r="M77" i="55"/>
  <c r="L77" i="55"/>
  <c r="M73" i="55"/>
  <c r="L73" i="55"/>
  <c r="M68" i="55"/>
  <c r="L68" i="55"/>
  <c r="E69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E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E40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I46" i="55"/>
  <c r="O13" i="58"/>
  <c r="O30" i="58"/>
  <c r="O32" i="58"/>
  <c r="O42" i="58"/>
  <c r="O50" i="58"/>
  <c r="O68" i="58"/>
  <c r="O73" i="58"/>
  <c r="O10" i="58"/>
  <c r="J15" i="58"/>
  <c r="J17" i="58"/>
  <c r="O24" i="58"/>
  <c r="J30" i="58"/>
  <c r="J32" i="58"/>
  <c r="J42" i="58"/>
  <c r="J44" i="58"/>
  <c r="L46" i="58"/>
  <c r="J50" i="58"/>
  <c r="O54" i="58"/>
  <c r="I67" i="58"/>
  <c r="J68" i="58"/>
  <c r="J67" i="58"/>
  <c r="I72" i="58"/>
  <c r="J73" i="58"/>
  <c r="J72" i="58"/>
  <c r="I9" i="58"/>
  <c r="J10" i="58"/>
  <c r="J9" i="58"/>
  <c r="O14" i="58"/>
  <c r="O16" i="58"/>
  <c r="O18" i="58"/>
  <c r="J24" i="58"/>
  <c r="O43" i="58"/>
  <c r="O44" i="58"/>
  <c r="L48" i="58"/>
  <c r="O51" i="58"/>
  <c r="J58" i="58"/>
  <c r="L63" i="58"/>
  <c r="O64" i="58"/>
  <c r="L76" i="58"/>
  <c r="O77" i="58"/>
  <c r="J14" i="58"/>
  <c r="J16" i="58"/>
  <c r="J18" i="58"/>
  <c r="J43" i="58"/>
  <c r="J51" i="58"/>
  <c r="J64" i="58"/>
  <c r="J63" i="58"/>
  <c r="I76" i="58"/>
  <c r="J77" i="58"/>
  <c r="J76" i="58"/>
  <c r="L67" i="55"/>
  <c r="H62" i="55"/>
  <c r="J32" i="55"/>
  <c r="M46" i="55"/>
  <c r="O46" i="55"/>
  <c r="J29" i="55"/>
  <c r="P29" i="55"/>
  <c r="J30" i="55"/>
  <c r="P30" i="55"/>
  <c r="J42" i="55"/>
  <c r="O51" i="55"/>
  <c r="O49" i="55"/>
  <c r="O47" i="55"/>
  <c r="O43" i="55"/>
  <c r="O31" i="55"/>
  <c r="O29" i="55"/>
  <c r="O19" i="55"/>
  <c r="O17" i="55"/>
  <c r="O15" i="55"/>
  <c r="J31" i="55"/>
  <c r="J47" i="55"/>
  <c r="J46" i="55"/>
  <c r="P46" i="55"/>
  <c r="P42" i="55"/>
  <c r="P32" i="55"/>
  <c r="J15" i="55"/>
  <c r="J17" i="55"/>
  <c r="P17" i="55"/>
  <c r="J43" i="55"/>
  <c r="O76" i="58"/>
  <c r="O67" i="58"/>
  <c r="P31" i="55"/>
  <c r="P47" i="55"/>
  <c r="P43" i="55"/>
  <c r="J20" i="58"/>
  <c r="J12" i="58"/>
  <c r="O20" i="58"/>
  <c r="F62" i="58"/>
  <c r="L69" i="58"/>
  <c r="J19" i="58"/>
  <c r="E62" i="55"/>
  <c r="E8" i="55"/>
  <c r="J68" i="55"/>
  <c r="J67" i="55"/>
  <c r="E7" i="55"/>
  <c r="O72" i="58"/>
  <c r="O49" i="58"/>
  <c r="J45" i="58"/>
  <c r="J41" i="58"/>
  <c r="L9" i="58"/>
  <c r="O45" i="58"/>
  <c r="I46" i="58"/>
  <c r="O46" i="58"/>
  <c r="L65" i="58"/>
  <c r="O66" i="58"/>
  <c r="J49" i="58"/>
  <c r="J48" i="58"/>
  <c r="O26" i="58"/>
  <c r="J66" i="58"/>
  <c r="J65" i="58"/>
  <c r="J31" i="58"/>
  <c r="J54" i="58"/>
  <c r="O47" i="58"/>
  <c r="O65" i="58"/>
  <c r="L72" i="58"/>
  <c r="J29" i="58"/>
  <c r="G62" i="58"/>
  <c r="M62" i="58"/>
  <c r="M74" i="58"/>
  <c r="H62" i="58"/>
  <c r="J38" i="58"/>
  <c r="L28" i="55"/>
  <c r="I28" i="55"/>
  <c r="O28" i="55"/>
  <c r="O25" i="55"/>
  <c r="L74" i="58"/>
  <c r="I74" i="55"/>
  <c r="M72" i="55"/>
  <c r="O35" i="55"/>
  <c r="J21" i="55"/>
  <c r="O38" i="55"/>
  <c r="L28" i="58"/>
  <c r="J33" i="58"/>
  <c r="J28" i="58"/>
  <c r="I28" i="58"/>
  <c r="L22" i="58"/>
  <c r="J75" i="58"/>
  <c r="J74" i="58"/>
  <c r="O75" i="58"/>
  <c r="J71" i="58"/>
  <c r="O39" i="58"/>
  <c r="L76" i="55"/>
  <c r="O70" i="55"/>
  <c r="O68" i="55"/>
  <c r="H7" i="55"/>
  <c r="J27" i="55"/>
  <c r="P27" i="55"/>
  <c r="I76" i="55"/>
  <c r="O76" i="55"/>
  <c r="J77" i="55"/>
  <c r="J76" i="55"/>
  <c r="O75" i="55"/>
  <c r="J73" i="55"/>
  <c r="J72" i="55"/>
  <c r="O73" i="55"/>
  <c r="I72" i="55"/>
  <c r="O71" i="55"/>
  <c r="I69" i="55"/>
  <c r="O69" i="55"/>
  <c r="J57" i="55"/>
  <c r="P57" i="55"/>
  <c r="P51" i="55"/>
  <c r="M34" i="55"/>
  <c r="J25" i="55"/>
  <c r="P25" i="55"/>
  <c r="I9" i="55"/>
  <c r="K62" i="55"/>
  <c r="K40" i="55"/>
  <c r="K8" i="55"/>
  <c r="P77" i="55"/>
  <c r="M76" i="55"/>
  <c r="O74" i="55"/>
  <c r="P74" i="55"/>
  <c r="O72" i="55"/>
  <c r="P73" i="55"/>
  <c r="M69" i="55"/>
  <c r="J69" i="55"/>
  <c r="P69" i="55"/>
  <c r="M67" i="55"/>
  <c r="F62" i="55"/>
  <c r="M65" i="55"/>
  <c r="O66" i="55"/>
  <c r="I65" i="55"/>
  <c r="O65" i="55"/>
  <c r="G62" i="55"/>
  <c r="J64" i="55"/>
  <c r="P64" i="55"/>
  <c r="I63" i="55"/>
  <c r="O63" i="55"/>
  <c r="O59" i="55"/>
  <c r="L52" i="55"/>
  <c r="O56" i="55"/>
  <c r="I48" i="55"/>
  <c r="O48" i="55"/>
  <c r="J50" i="55"/>
  <c r="J48" i="55"/>
  <c r="P48" i="55"/>
  <c r="P45" i="55"/>
  <c r="O44" i="55"/>
  <c r="I41" i="55"/>
  <c r="O41" i="55"/>
  <c r="M41" i="55"/>
  <c r="O39" i="55"/>
  <c r="O37" i="55"/>
  <c r="M28" i="55"/>
  <c r="P28" i="55"/>
  <c r="O33" i="55"/>
  <c r="P33" i="55"/>
  <c r="J26" i="55"/>
  <c r="P26" i="55"/>
  <c r="M22" i="55"/>
  <c r="P72" i="55"/>
  <c r="J65" i="55"/>
  <c r="P65" i="55"/>
  <c r="P58" i="55"/>
  <c r="P15" i="55"/>
  <c r="M12" i="55"/>
  <c r="J13" i="55"/>
  <c r="P13" i="55"/>
  <c r="M9" i="55"/>
  <c r="J10" i="55"/>
  <c r="P10" i="55"/>
  <c r="O9" i="55"/>
  <c r="L9" i="55"/>
  <c r="J9" i="55"/>
  <c r="P9" i="55"/>
  <c r="P76" i="55"/>
  <c r="P75" i="55"/>
  <c r="P70" i="55"/>
  <c r="P67" i="55"/>
  <c r="O67" i="55"/>
  <c r="P68" i="55"/>
  <c r="J61" i="55"/>
  <c r="J60" i="55"/>
  <c r="O61" i="55"/>
  <c r="I60" i="55"/>
  <c r="O60" i="55"/>
  <c r="L60" i="55"/>
  <c r="M60" i="55"/>
  <c r="O54" i="55"/>
  <c r="J55" i="55"/>
  <c r="P55" i="55"/>
  <c r="J54" i="55"/>
  <c r="P54" i="55"/>
  <c r="M52" i="55"/>
  <c r="I52" i="55"/>
  <c r="O52" i="55"/>
  <c r="J53" i="55"/>
  <c r="P53" i="55"/>
  <c r="P49" i="55"/>
  <c r="P44" i="55"/>
  <c r="J41" i="55"/>
  <c r="F40" i="55"/>
  <c r="J36" i="55"/>
  <c r="P37" i="55"/>
  <c r="M36" i="55"/>
  <c r="P38" i="55"/>
  <c r="I36" i="55"/>
  <c r="O34" i="55"/>
  <c r="J35" i="55"/>
  <c r="J34" i="55"/>
  <c r="P34" i="55"/>
  <c r="P35" i="55"/>
  <c r="G8" i="55"/>
  <c r="J23" i="55"/>
  <c r="J22" i="55"/>
  <c r="L22" i="55"/>
  <c r="O24" i="55"/>
  <c r="I22" i="55"/>
  <c r="P24" i="55"/>
  <c r="F8" i="55"/>
  <c r="J20" i="55"/>
  <c r="P20" i="55"/>
  <c r="J16" i="55"/>
  <c r="P16" i="55"/>
  <c r="J18" i="55"/>
  <c r="P18" i="55"/>
  <c r="J14" i="55"/>
  <c r="P14" i="55"/>
  <c r="I12" i="55"/>
  <c r="P21" i="55"/>
  <c r="J57" i="58"/>
  <c r="E40" i="58"/>
  <c r="O59" i="58"/>
  <c r="E8" i="58"/>
  <c r="J27" i="58"/>
  <c r="J22" i="58"/>
  <c r="I22" i="58"/>
  <c r="O21" i="58"/>
  <c r="I12" i="58"/>
  <c r="G8" i="58"/>
  <c r="E62" i="58"/>
  <c r="L62" i="58"/>
  <c r="L36" i="58"/>
  <c r="H8" i="58"/>
  <c r="K7" i="55"/>
  <c r="M62" i="55"/>
  <c r="G7" i="55"/>
  <c r="L7" i="55"/>
  <c r="L62" i="55"/>
  <c r="I62" i="55"/>
  <c r="O62" i="55"/>
  <c r="J63" i="55"/>
  <c r="J62" i="55"/>
  <c r="P50" i="55"/>
  <c r="I40" i="55"/>
  <c r="O40" i="55"/>
  <c r="P36" i="55"/>
  <c r="P60" i="55"/>
  <c r="P23" i="55"/>
  <c r="P63" i="55"/>
  <c r="P61" i="55"/>
  <c r="J52" i="55"/>
  <c r="P52" i="55"/>
  <c r="M40" i="55"/>
  <c r="F7" i="55"/>
  <c r="P41" i="55"/>
  <c r="O36" i="55"/>
  <c r="L8" i="55"/>
  <c r="M8" i="55"/>
  <c r="P22" i="55"/>
  <c r="O22" i="55"/>
  <c r="O12" i="55"/>
  <c r="I8" i="55"/>
  <c r="J12" i="55"/>
  <c r="J8" i="55"/>
  <c r="E7" i="58"/>
  <c r="M7" i="55"/>
  <c r="P62" i="55"/>
  <c r="J40" i="55"/>
  <c r="P40" i="55"/>
  <c r="I7" i="55"/>
  <c r="O8" i="55"/>
  <c r="P8" i="55"/>
  <c r="P12" i="55"/>
  <c r="J7" i="55"/>
  <c r="P7" i="55"/>
  <c r="O7" i="55"/>
  <c r="O3" i="55"/>
  <c r="J69" i="58"/>
  <c r="J62" i="58"/>
  <c r="J7" i="58"/>
  <c r="M69" i="58"/>
  <c r="J36" i="58"/>
  <c r="J8" i="58"/>
  <c r="I69" i="58"/>
  <c r="I62" i="58"/>
  <c r="O62" i="58"/>
  <c r="O70" i="58"/>
  <c r="I52" i="58"/>
  <c r="O52" i="58"/>
  <c r="O55" i="58"/>
  <c r="G40" i="58"/>
  <c r="L40" i="58"/>
  <c r="J56" i="58"/>
  <c r="J52" i="58"/>
  <c r="J40" i="58"/>
  <c r="M52" i="58"/>
  <c r="L52" i="58"/>
  <c r="I60" i="58"/>
  <c r="O61" i="58"/>
  <c r="I36" i="58"/>
  <c r="O36" i="58"/>
  <c r="O37" i="58"/>
  <c r="M36" i="58"/>
  <c r="O12" i="58"/>
  <c r="M12" i="58"/>
  <c r="F40" i="58"/>
  <c r="M60" i="58"/>
  <c r="I8" i="58"/>
  <c r="M28" i="58"/>
  <c r="F8" i="58"/>
  <c r="M8" i="58"/>
  <c r="O22" i="58"/>
  <c r="L8" i="58"/>
  <c r="O69" i="58"/>
  <c r="G7" i="58"/>
  <c r="L7" i="58"/>
  <c r="I40" i="58"/>
  <c r="O40" i="58"/>
  <c r="I7" i="58"/>
  <c r="M40" i="58"/>
  <c r="O60" i="58"/>
  <c r="O8" i="58"/>
  <c r="F7" i="58"/>
  <c r="O7" i="58"/>
  <c r="O3" i="58"/>
  <c r="M7" i="58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02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<sst xmlns="http://schemas.openxmlformats.org/spreadsheetml/2006/main" count="184" uniqueCount="93">
  <si>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</si>
  <si>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</si>
  <si>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</si>
  <si>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</si>
  <si>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</si>
  <si>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</si>
  <si>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</si>
  <si>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</si>
  <si>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</si>
  <si>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</si>
  <si>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</si>
  <si>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</si>
  <si>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</si>
  <si>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</si>
  <si>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</si>
  <si>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</si>
  <si>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</si>
  <si>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</si>
  <si>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</si>
  <si>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</si>
  <si>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</si>
  <si>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</si>
  <si>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</si>
  <si>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</si>
  <si>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</si>
  <si>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</si>
  <si>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</si>
  <si>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</si>
  <si>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</si>
  <si>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</si>
  <si>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</si>
  <si>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</si>
  <si>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</si>
  <si>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</si>
  <si>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</si>
  <si>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</si>
  <si>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</si>
  <si>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</si>
  <si>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</si>
  <si>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</si>
  <si>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</si>
  <si>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</si>
  <si>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</si>
  <si>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</si>
  <si>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</si>
  <si>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</si>
  <si>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</si>
  <si>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</si>
  <si>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</si>
  <si>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</si>
  <si>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</si>
  <si>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</si>
  <si>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</si>
  <si>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</si>
  <si>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</si>
  <si>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</si>
  <si>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</si>
  <si>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</si>
  <si>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</si>
  <si>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</si>
  <si>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</si>
  <si>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</si>
  <si>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</si>
  <si>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</si>
  <si>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</si>
  <si>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</si>
  <si>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</si>
  <si>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</si>
  <si>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</si>
  <si>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</si>
  <si>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</si>
  <si>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</si>
  <si>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</si>
  <si>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</si>
  <si>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</si>
  <si>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</si>
  <si>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</si>
  <si>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</si>
  <si>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</si>
  <si>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</si>
  <si>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</si>
  <si>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</si>
  <si>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</si>
  <si>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</si>
  <si>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</si>
  <si>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</si>
  <si>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</si>
  <si>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</si>
  <si>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</si>
  <si>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</si>
  <si>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</si>
  <si>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>미추홀구</t>
    <phoneticPr fontId="2" type="noConversion"/>
  </si>
  <si>
    <t xml:space="preserve">2023년 5월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</si>
</sst>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-* #,##0.0_-;\-* #,##0.0_-;_-* &quot;-&quot;_-;_-@_-"/>
    <numFmt numFmtId="187" formatCode="_-* #,##0_-;&quot;₩&quot;\!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4" fillId="0" borderId="0">
      <alignment vertical="center"/>
    </xf>
  </cellStyleXfs>
  <cellXfs count="91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6" fillId="11" borderId="18" xfId="1" applyFont="1" applyFill="1" applyBorder="1" applyAlignment="1" applyProtection="1">
      <alignment vertical="center" shrinkToFit="1"/>
      <protection locked="0"/>
    </xf>
    <xf numFmtId="41" fontId="6" fillId="11" borderId="18" xfId="1" applyFont="1" applyFill="1" applyBorder="1" applyAlignment="1" applyProtection="1">
      <alignment vertical="center" shrinkToFit="1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8" xfId="1" applyFont="1" applyFill="1" applyBorder="1" applyAlignment="1" applyProtection="1">
      <alignment horizontal="right" vertical="center"/>
    </xf>
    <xf numFmtId="41" fontId="6" fillId="4" borderId="29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0" xfId="1" applyFont="1" applyFill="1" applyBorder="1" applyAlignment="1" applyProtection="1">
      <alignment horizontal="center" vertical="center"/>
    </xf>
    <xf numFmtId="41" fontId="11" fillId="5" borderId="26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  <protection locked="0"/>
    </xf>
    <xf numFmtId="41" fontId="11" fillId="12" borderId="17" xfId="1" applyFont="1" applyFill="1" applyBorder="1" applyAlignment="1" applyProtection="1">
      <alignment horizontal="left" vertical="center"/>
    </xf>
    <xf numFmtId="41" fontId="11" fillId="12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콤마 [0]_12월월보" xfId="3"/>
    <cellStyle name="표준" xfId="0" builtinId="0"/>
    <cellStyle name="표준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8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9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9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0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H17" sqref="H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78" t="str">
        <f>B4&amp;L3&amp;"  일반회계 세외수입 징수현황"</f>
        <v>2023년 5월  미추홀구  일반회계 세외수입 징수현황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82" t="s">
        <v>91</v>
      </c>
      <c r="M3" s="82"/>
      <c r="O3" s="3">
        <f>COUNTIF(O7:P77,"err")</f>
        <v>0</v>
      </c>
    </row>
    <row r="4" spans="2:16" s="4" customFormat="1" ht="18.75" customHeight="1" thickBot="1" x14ac:dyDescent="0.2">
      <c r="B4" s="87" t="s">
        <v>92</v>
      </c>
      <c r="C4" s="87"/>
      <c r="D4" s="87"/>
      <c r="E4" s="1"/>
      <c r="F4" s="1"/>
      <c r="G4" s="1"/>
      <c r="H4" s="1"/>
      <c r="I4" s="1"/>
      <c r="J4" s="1"/>
      <c r="K4" s="1"/>
      <c r="L4" s="79" t="s">
        <v>13</v>
      </c>
      <c r="M4" s="79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83" t="s">
        <v>9</v>
      </c>
      <c r="M5" s="84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80" t="s">
        <v>18</v>
      </c>
      <c r="C7" s="81"/>
      <c r="D7" s="81"/>
      <c r="E7" s="26">
        <f t="shared" ref="E7:K7" si="0">E8+E40+E62</f>
        <v>39853030000</v>
      </c>
      <c r="F7" s="26">
        <f t="shared" si="0"/>
        <v>38416943211</v>
      </c>
      <c r="G7" s="26">
        <f t="shared" si="0"/>
        <v>17463737996</v>
      </c>
      <c r="H7" s="26">
        <f t="shared" si="0"/>
        <v>7729830</v>
      </c>
      <c r="I7" s="26">
        <f t="shared" si="0"/>
        <v>20945475385</v>
      </c>
      <c r="J7" s="26">
        <f t="shared" si="0"/>
        <v>18432174555</v>
      </c>
      <c r="K7" s="26">
        <f t="shared" si="0"/>
        <v>2513300830</v>
      </c>
      <c r="L7" s="27">
        <f>IFERROR(G7/E7,0)*100</f>
        <v>43.820351918034838</v>
      </c>
      <c r="M7" s="28">
        <f>IFERROR(G7/F7,0)*100</f>
        <v>45.458426767800653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85" t="s">
        <v>19</v>
      </c>
      <c r="C8" s="86"/>
      <c r="D8" s="86"/>
      <c r="E8" s="29">
        <f t="shared" ref="E8:K8" si="1">E9+E12+E22+E28+E34+E36</f>
        <v>29755437000</v>
      </c>
      <c r="F8" s="29">
        <f t="shared" si="1"/>
        <v>11017400217</v>
      </c>
      <c r="G8" s="29">
        <f t="shared" si="1"/>
        <v>10852945727</v>
      </c>
      <c r="H8" s="29">
        <f t="shared" si="1"/>
        <v>0</v>
      </c>
      <c r="I8" s="29">
        <f t="shared" si="1"/>
        <v>164454490</v>
      </c>
      <c r="J8" s="29">
        <f t="shared" si="1"/>
        <v>5094930</v>
      </c>
      <c r="K8" s="29">
        <f t="shared" si="1"/>
        <v>159359560</v>
      </c>
      <c r="L8" s="29">
        <f t="shared" ref="L8:L77" si="2">IFERROR(G8/E8,0)*100</f>
        <v>36.473824017439235</v>
      </c>
      <c r="M8" s="30">
        <f t="shared" ref="M8:M77" si="3">IFERROR(G8/F8,0)*100</f>
        <v>98.507320359060344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173813000</v>
      </c>
      <c r="F9" s="33">
        <f t="shared" ref="F9:K9" si="6">SUM(F10:F11)</f>
        <v>197760970</v>
      </c>
      <c r="G9" s="33">
        <f t="shared" si="6"/>
        <v>121446630</v>
      </c>
      <c r="H9" s="33">
        <f t="shared" si="6"/>
        <v>0</v>
      </c>
      <c r="I9" s="33">
        <f t="shared" si="6"/>
        <v>76314340</v>
      </c>
      <c r="J9" s="33">
        <f t="shared" si="6"/>
        <v>725130</v>
      </c>
      <c r="K9" s="33">
        <f t="shared" si="6"/>
        <v>75589210</v>
      </c>
      <c r="L9" s="33">
        <f t="shared" si="2"/>
        <v>69.872006121521395</v>
      </c>
      <c r="M9" s="34">
        <f t="shared" si="3"/>
        <v>61.410818322745882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50000000</v>
      </c>
      <c r="F10" s="36">
        <v>49255350</v>
      </c>
      <c r="G10" s="36">
        <v>27207660</v>
      </c>
      <c r="H10" s="36">
        <v>0</v>
      </c>
      <c r="I10" s="37">
        <f>F10-G10-H10</f>
        <v>22047690</v>
      </c>
      <c r="J10" s="37">
        <f>I10-K10</f>
        <v>0</v>
      </c>
      <c r="K10" s="37">
        <v>22047690</v>
      </c>
      <c r="L10" s="37">
        <f t="shared" si="2"/>
        <v>54.415320000000001</v>
      </c>
      <c r="M10" s="38">
        <f t="shared" si="3"/>
        <v>55.237979224591847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123813000</v>
      </c>
      <c r="F11" s="36">
        <v>148505620</v>
      </c>
      <c r="G11" s="36">
        <v>94238970</v>
      </c>
      <c r="H11" s="36">
        <v>0</v>
      </c>
      <c r="I11" s="37">
        <f>F11-G11-H11</f>
        <v>54266650</v>
      </c>
      <c r="J11" s="37">
        <f>I11-K11</f>
        <v>725130</v>
      </c>
      <c r="K11" s="37">
        <v>53541520</v>
      </c>
      <c r="L11" s="37">
        <f t="shared" si="2"/>
        <v>76.113954108211573</v>
      </c>
      <c r="M11" s="38">
        <f t="shared" si="3"/>
        <v>63.458184276123696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3160817000</v>
      </c>
      <c r="F12" s="33">
        <f t="shared" ref="F12:K12" si="7">SUM(F13:F21)</f>
        <v>645052557</v>
      </c>
      <c r="G12" s="33">
        <f t="shared" si="7"/>
        <v>644092837</v>
      </c>
      <c r="H12" s="33">
        <f t="shared" si="7"/>
        <v>0</v>
      </c>
      <c r="I12" s="33">
        <f t="shared" si="7"/>
        <v>959720</v>
      </c>
      <c r="J12" s="33">
        <f t="shared" si="7"/>
        <v>639720</v>
      </c>
      <c r="K12" s="33">
        <f t="shared" si="7"/>
        <v>320000</v>
      </c>
      <c r="L12" s="33">
        <f t="shared" si="2"/>
        <v>20.377416250292249</v>
      </c>
      <c r="M12" s="34">
        <f t="shared" si="3"/>
        <v>99.851218324834889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1150000000</v>
      </c>
      <c r="F13" s="36">
        <v>183104360</v>
      </c>
      <c r="G13" s="36">
        <v>182344640</v>
      </c>
      <c r="H13" s="36">
        <v>0</v>
      </c>
      <c r="I13" s="37">
        <f t="shared" ref="I13:I21" si="8">F13-G13-H13</f>
        <v>759720</v>
      </c>
      <c r="J13" s="37">
        <f t="shared" ref="J13:J21" si="9">I13-K13</f>
        <v>639720</v>
      </c>
      <c r="K13" s="37">
        <v>120000</v>
      </c>
      <c r="L13" s="37">
        <f t="shared" si="2"/>
        <v>15.856055652173914</v>
      </c>
      <c r="M13" s="38">
        <f t="shared" si="3"/>
        <v>99.585089071609218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2010817000</v>
      </c>
      <c r="F21" s="36">
        <v>461948197</v>
      </c>
      <c r="G21" s="36">
        <v>461748197</v>
      </c>
      <c r="H21" s="36">
        <v>0</v>
      </c>
      <c r="I21" s="37">
        <f t="shared" si="8"/>
        <v>200000</v>
      </c>
      <c r="J21" s="37">
        <f t="shared" si="9"/>
        <v>0</v>
      </c>
      <c r="K21" s="37">
        <v>200000</v>
      </c>
      <c r="L21" s="37">
        <f t="shared" si="2"/>
        <v>22.963213310808491</v>
      </c>
      <c r="M21" s="38">
        <f t="shared" si="3"/>
        <v>99.956705102152398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12822261000</v>
      </c>
      <c r="F22" s="33">
        <f t="shared" ref="F22:K22" si="10">SUM(F23:F27)</f>
        <v>5100197236</v>
      </c>
      <c r="G22" s="33">
        <f t="shared" si="10"/>
        <v>5013016806</v>
      </c>
      <c r="H22" s="33">
        <f t="shared" si="10"/>
        <v>0</v>
      </c>
      <c r="I22" s="33">
        <f t="shared" si="10"/>
        <v>87180430</v>
      </c>
      <c r="J22" s="33">
        <f t="shared" si="10"/>
        <v>3730080</v>
      </c>
      <c r="K22" s="33">
        <f t="shared" si="10"/>
        <v>83450350</v>
      </c>
      <c r="L22" s="33">
        <f t="shared" si="2"/>
        <v>39.096200007159425</v>
      </c>
      <c r="M22" s="34">
        <f t="shared" si="3"/>
        <v>98.290645911012376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90"/>
      <c r="C23" s="35" t="s">
        <v>34</v>
      </c>
      <c r="D23" s="35"/>
      <c r="E23" s="36">
        <v>1350000000</v>
      </c>
      <c r="F23" s="36">
        <v>593286810</v>
      </c>
      <c r="G23" s="36">
        <v>578568660</v>
      </c>
      <c r="H23" s="36">
        <v>0</v>
      </c>
      <c r="I23" s="37">
        <f>F23-G23-H23</f>
        <v>14718150</v>
      </c>
      <c r="J23" s="37">
        <f>I23-K23</f>
        <v>2860400</v>
      </c>
      <c r="K23" s="37">
        <v>11857750</v>
      </c>
      <c r="L23" s="37">
        <f t="shared" si="2"/>
        <v>42.856937777777773</v>
      </c>
      <c r="M23" s="38">
        <f t="shared" si="3"/>
        <v>97.519218402984549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90"/>
      <c r="C24" s="35" t="s">
        <v>35</v>
      </c>
      <c r="D24" s="35"/>
      <c r="E24" s="36">
        <v>10806000000</v>
      </c>
      <c r="F24" s="36">
        <v>4265975215</v>
      </c>
      <c r="G24" s="36">
        <v>4193608615</v>
      </c>
      <c r="H24" s="36">
        <v>0</v>
      </c>
      <c r="I24" s="37">
        <f>F24-G24-H24</f>
        <v>72366600</v>
      </c>
      <c r="J24" s="37">
        <f>I24-K24</f>
        <v>869680</v>
      </c>
      <c r="K24" s="37">
        <v>71496920</v>
      </c>
      <c r="L24" s="37">
        <f t="shared" si="2"/>
        <v>38.808149315195259</v>
      </c>
      <c r="M24" s="38">
        <f t="shared" si="3"/>
        <v>98.303632900970811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90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90"/>
      <c r="C26" s="35" t="s">
        <v>37</v>
      </c>
      <c r="D26" s="35"/>
      <c r="E26" s="36">
        <v>327290000</v>
      </c>
      <c r="F26" s="36">
        <v>47545400</v>
      </c>
      <c r="G26" s="36">
        <v>47449720</v>
      </c>
      <c r="H26" s="36">
        <v>0</v>
      </c>
      <c r="I26" s="37">
        <f>F26-G26-H26</f>
        <v>95680</v>
      </c>
      <c r="J26" s="37">
        <f>I26-K26</f>
        <v>0</v>
      </c>
      <c r="K26" s="37">
        <v>95680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90"/>
      <c r="C27" s="35" t="s">
        <v>38</v>
      </c>
      <c r="D27" s="35"/>
      <c r="E27" s="36">
        <v>338971000</v>
      </c>
      <c r="F27" s="36">
        <v>193389811</v>
      </c>
      <c r="G27" s="36">
        <v>193389811</v>
      </c>
      <c r="H27" s="36">
        <v>0</v>
      </c>
      <c r="I27" s="37">
        <f>F27-G27-H27</f>
        <v>0</v>
      </c>
      <c r="J27" s="37">
        <f>I27-K27</f>
        <v>0</v>
      </c>
      <c r="K27" s="37"/>
      <c r="L27" s="37">
        <f t="shared" si="2"/>
        <v>57.052022444397899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571737000</v>
      </c>
      <c r="F28" s="33">
        <f t="shared" ref="F28:K28" si="11">SUM(F29:F33)</f>
        <v>205793331</v>
      </c>
      <c r="G28" s="33">
        <f t="shared" si="11"/>
        <v>205793331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35.994404944930977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90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90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90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90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90"/>
      <c r="C33" s="35" t="s">
        <v>44</v>
      </c>
      <c r="D33" s="35"/>
      <c r="E33" s="36">
        <v>571737000</v>
      </c>
      <c r="F33" s="36">
        <v>205793331</v>
      </c>
      <c r="G33" s="36">
        <v>205793331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>IFERROR(G33/#REF!,0)*100</f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10534204000</v>
      </c>
      <c r="F34" s="33">
        <f t="shared" ref="F34:K34" si="12">F35</f>
        <v>3653878360</v>
      </c>
      <c r="G34" s="33">
        <f t="shared" si="12"/>
        <v>3653878360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34.685851536575527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10534204000</v>
      </c>
      <c r="F35" s="36">
        <v>3653878360</v>
      </c>
      <c r="G35" s="36">
        <v>3653878360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34.685851536575527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2492605000</v>
      </c>
      <c r="F36" s="33">
        <f t="shared" ref="F36:K36" si="13">SUM(F37:F39)</f>
        <v>1214717763</v>
      </c>
      <c r="G36" s="33">
        <f t="shared" si="13"/>
        <v>1214717763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48.732862326762564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90"/>
      <c r="C37" s="35" t="s">
        <v>47</v>
      </c>
      <c r="D37" s="35"/>
      <c r="E37" s="36">
        <v>2376833000</v>
      </c>
      <c r="F37" s="36">
        <v>1186363844</v>
      </c>
      <c r="G37" s="36">
        <v>1186363844</v>
      </c>
      <c r="H37" s="36">
        <v>0</v>
      </c>
      <c r="I37" s="37">
        <f>F37-G37-H37</f>
        <v>0</v>
      </c>
      <c r="J37" s="37">
        <f>I37-K37</f>
        <v>0</v>
      </c>
      <c r="K37" s="37">
        <v>0</v>
      </c>
      <c r="L37" s="41">
        <f t="shared" si="2"/>
        <v>49.913639031433846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90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90"/>
      <c r="C39" s="35" t="s">
        <v>49</v>
      </c>
      <c r="D39" s="35"/>
      <c r="E39" s="36">
        <v>115772000</v>
      </c>
      <c r="F39" s="36">
        <v>28353919</v>
      </c>
      <c r="G39" s="36">
        <v>28353919</v>
      </c>
      <c r="H39" s="36">
        <v>0</v>
      </c>
      <c r="I39" s="37">
        <f>F39-G39-H39</f>
        <v>0</v>
      </c>
      <c r="J39" s="37">
        <f>I39-K39</f>
        <v>0</v>
      </c>
      <c r="K39" s="37">
        <v>0</v>
      </c>
      <c r="L39" s="41">
        <f>IFERROR(G39/E33,0)*100</f>
        <v>4.9592590649197099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88" t="s">
        <v>50</v>
      </c>
      <c r="C40" s="89"/>
      <c r="D40" s="89"/>
      <c r="E40" s="43">
        <f>E41+E46+E48+E52+E60</f>
        <v>7169638000</v>
      </c>
      <c r="F40" s="43">
        <f t="shared" ref="F40:K40" si="14">F41+F46+F48+F52+F60</f>
        <v>24837969684</v>
      </c>
      <c r="G40" s="43">
        <f t="shared" si="14"/>
        <v>5615293869</v>
      </c>
      <c r="H40" s="43">
        <f t="shared" si="14"/>
        <v>7729830</v>
      </c>
      <c r="I40" s="43">
        <f t="shared" si="14"/>
        <v>19214945985</v>
      </c>
      <c r="J40" s="43">
        <f t="shared" si="14"/>
        <v>17539612895</v>
      </c>
      <c r="K40" s="43">
        <f t="shared" si="14"/>
        <v>1675333090</v>
      </c>
      <c r="L40" s="44">
        <f t="shared" si="2"/>
        <v>78.320465677625563</v>
      </c>
      <c r="M40" s="45">
        <f t="shared" si="3"/>
        <v>22.607700792135326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3068000000</v>
      </c>
      <c r="F41" s="33">
        <f t="shared" ref="F41:K41" si="15">SUM(F42:F45)</f>
        <v>2466925650</v>
      </c>
      <c r="G41" s="33">
        <f t="shared" si="15"/>
        <v>2152072440</v>
      </c>
      <c r="H41" s="33">
        <f t="shared" si="15"/>
        <v>0</v>
      </c>
      <c r="I41" s="33">
        <f t="shared" si="15"/>
        <v>314853210</v>
      </c>
      <c r="J41" s="33">
        <f t="shared" si="15"/>
        <v>243629770</v>
      </c>
      <c r="K41" s="33">
        <f t="shared" si="15"/>
        <v>71223440</v>
      </c>
      <c r="L41" s="39">
        <f t="shared" si="2"/>
        <v>70.145777053455021</v>
      </c>
      <c r="M41" s="40">
        <f t="shared" si="3"/>
        <v>87.237020702265582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3038000000</v>
      </c>
      <c r="F44" s="47">
        <v>2437448650</v>
      </c>
      <c r="G44" s="47">
        <v>2122595440</v>
      </c>
      <c r="H44" s="47">
        <v>0</v>
      </c>
      <c r="I44" s="37">
        <f>F44-G44-H44</f>
        <v>314853210</v>
      </c>
      <c r="J44" s="37">
        <f>I44-K44</f>
        <v>243629770</v>
      </c>
      <c r="K44" s="37">
        <v>71223440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30000000</v>
      </c>
      <c r="F45" s="47">
        <v>29477000</v>
      </c>
      <c r="G45" s="47">
        <v>29477000</v>
      </c>
      <c r="H45" s="47">
        <v>0</v>
      </c>
      <c r="I45" s="37">
        <f>F45-G45-H45</f>
        <v>0</v>
      </c>
      <c r="J45" s="37">
        <f>I45-K45</f>
        <v>0</v>
      </c>
      <c r="K45" s="37">
        <v>0</v>
      </c>
      <c r="L45" s="41">
        <f t="shared" si="2"/>
        <v>98.256666666666675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387969253</v>
      </c>
      <c r="G48" s="33">
        <f t="shared" si="17"/>
        <v>387922663</v>
      </c>
      <c r="H48" s="33">
        <f t="shared" si="17"/>
        <v>0</v>
      </c>
      <c r="I48" s="33">
        <f t="shared" si="17"/>
        <v>46590</v>
      </c>
      <c r="J48" s="33">
        <f t="shared" si="17"/>
        <v>0</v>
      </c>
      <c r="K48" s="33">
        <f t="shared" si="17"/>
        <v>46590</v>
      </c>
      <c r="L48" s="39">
        <f t="shared" si="2"/>
        <v>0</v>
      </c>
      <c r="M48" s="40">
        <f t="shared" si="3"/>
        <v>99.987991316414963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387969253</v>
      </c>
      <c r="G50" s="47">
        <v>387922663</v>
      </c>
      <c r="H50" s="47">
        <v>0</v>
      </c>
      <c r="I50" s="37">
        <f>F50-G50-H50</f>
        <v>46590</v>
      </c>
      <c r="J50" s="37">
        <f>I50-K50</f>
        <v>0</v>
      </c>
      <c r="K50" s="37">
        <v>46590</v>
      </c>
      <c r="L50" s="41">
        <f>IFERROR(G50/E50,0)*100</f>
        <v>0</v>
      </c>
      <c r="M50" s="42">
        <f>IFERROR(G50/F50,0)*100</f>
        <v>99.987991316414963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2001638000</v>
      </c>
      <c r="F52" s="33">
        <f t="shared" ref="F52:K52" si="18">SUM(F53:F59)</f>
        <v>3690411401</v>
      </c>
      <c r="G52" s="33">
        <f t="shared" si="18"/>
        <v>2386383349</v>
      </c>
      <c r="H52" s="33">
        <f t="shared" si="18"/>
        <v>0</v>
      </c>
      <c r="I52" s="33">
        <f t="shared" si="18"/>
        <v>1304028052</v>
      </c>
      <c r="J52" s="33">
        <f t="shared" si="18"/>
        <v>26114992</v>
      </c>
      <c r="K52" s="33">
        <f t="shared" si="18"/>
        <v>1277913060</v>
      </c>
      <c r="L52" s="39">
        <f t="shared" si="2"/>
        <v>119.22152502100781</v>
      </c>
      <c r="M52" s="40">
        <f t="shared" si="3"/>
        <v>64.664425986581222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510420</v>
      </c>
      <c r="G53" s="47">
        <v>510420</v>
      </c>
      <c r="H53" s="47">
        <v>0</v>
      </c>
      <c r="I53" s="37">
        <f t="shared" ref="I53:I58" si="19">F53-G53-H53</f>
        <v>0</v>
      </c>
      <c r="J53" s="37">
        <f t="shared" ref="J53:J58" si="20">I53-K53</f>
        <v>-254510</v>
      </c>
      <c r="K53" s="37">
        <v>254510</v>
      </c>
      <c r="L53" s="41">
        <f t="shared" si="2"/>
        <v>0</v>
      </c>
      <c r="M53" s="42">
        <f t="shared" si="3"/>
        <v>100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9525400</v>
      </c>
      <c r="G55" s="47">
        <v>9525400</v>
      </c>
      <c r="H55" s="47">
        <v>0</v>
      </c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1412598000</v>
      </c>
      <c r="F56" s="47">
        <v>1073621460</v>
      </c>
      <c r="G56" s="47">
        <v>41098500</v>
      </c>
      <c r="H56" s="47">
        <v>0</v>
      </c>
      <c r="I56" s="37">
        <f t="shared" si="19"/>
        <v>1032522960</v>
      </c>
      <c r="J56" s="37">
        <f t="shared" si="20"/>
        <v>0</v>
      </c>
      <c r="K56" s="37">
        <v>1032522960</v>
      </c>
      <c r="L56" s="41">
        <f t="shared" si="2"/>
        <v>2.9094264610313765</v>
      </c>
      <c r="M56" s="42">
        <f t="shared" si="3"/>
        <v>3.8280251961431548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203728150</v>
      </c>
      <c r="G58" s="47">
        <v>203728150</v>
      </c>
      <c r="H58" s="47">
        <v>0</v>
      </c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589040000</v>
      </c>
      <c r="F59" s="47">
        <v>2403025971</v>
      </c>
      <c r="G59" s="47">
        <v>2131520879</v>
      </c>
      <c r="H59" s="47">
        <v>0</v>
      </c>
      <c r="I59" s="37">
        <f>F59-G59-H59</f>
        <v>271505092</v>
      </c>
      <c r="J59" s="37">
        <f>I59-K59</f>
        <v>26369502</v>
      </c>
      <c r="K59" s="37">
        <v>245135590</v>
      </c>
      <c r="L59" s="41">
        <f t="shared" si="2"/>
        <v>361.86352013445611</v>
      </c>
      <c r="M59" s="42">
        <f t="shared" si="3"/>
        <v>88.701533180391905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E61</f>
        <v>2100000000</v>
      </c>
      <c r="F60" s="50">
        <f t="shared" ref="F60:K60" si="21">F61</f>
        <v>18292663380</v>
      </c>
      <c r="G60" s="50">
        <f t="shared" si="21"/>
        <v>688915417</v>
      </c>
      <c r="H60" s="50">
        <f t="shared" si="21"/>
        <v>7729830</v>
      </c>
      <c r="I60" s="50">
        <f t="shared" si="21"/>
        <v>17596018133</v>
      </c>
      <c r="J60" s="50">
        <f t="shared" si="21"/>
        <v>17269868133</v>
      </c>
      <c r="K60" s="50">
        <f t="shared" si="21"/>
        <v>326150000</v>
      </c>
      <c r="L60" s="39">
        <f t="shared" si="2"/>
        <v>32.805496047619052</v>
      </c>
      <c r="M60" s="40">
        <f t="shared" si="3"/>
        <v>3.7660749705437366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2100000000</v>
      </c>
      <c r="F61" s="47">
        <v>18292663380</v>
      </c>
      <c r="G61" s="47">
        <v>688915417</v>
      </c>
      <c r="H61" s="47">
        <v>7729830</v>
      </c>
      <c r="I61" s="37">
        <f>F61-G61-H61</f>
        <v>17596018133</v>
      </c>
      <c r="J61" s="37">
        <f>I61-K61</f>
        <v>17269868133</v>
      </c>
      <c r="K61" s="37">
        <v>326150000</v>
      </c>
      <c r="L61" s="41">
        <f>IFERROR(G61/E61,0)*100</f>
        <v>32.805496047619052</v>
      </c>
      <c r="M61" s="42">
        <f>IFERROR(G61/F61,0)*100</f>
        <v>3.7660749705437366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88" t="s">
        <v>73</v>
      </c>
      <c r="C62" s="89"/>
      <c r="D62" s="89"/>
      <c r="E62" s="43">
        <f>E63+E65+E67+E69+E72+E74+E76</f>
        <v>2927955000</v>
      </c>
      <c r="F62" s="43">
        <f t="shared" ref="F62:K62" si="22">F63+F65+F67+F69+F72+F74+F76</f>
        <v>2561573310</v>
      </c>
      <c r="G62" s="43">
        <f t="shared" si="22"/>
        <v>995498400</v>
      </c>
      <c r="H62" s="43">
        <f t="shared" si="22"/>
        <v>0</v>
      </c>
      <c r="I62" s="43">
        <f t="shared" si="22"/>
        <v>1566074910</v>
      </c>
      <c r="J62" s="43">
        <f t="shared" si="22"/>
        <v>887466730</v>
      </c>
      <c r="K62" s="43">
        <f t="shared" si="22"/>
        <v>678608180</v>
      </c>
      <c r="L62" s="44">
        <f t="shared" si="2"/>
        <v>33.999784832758699</v>
      </c>
      <c r="M62" s="45">
        <f t="shared" si="3"/>
        <v>38.862772192141556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f>E64</f>
        <v>125000000</v>
      </c>
      <c r="F63" s="50">
        <f t="shared" ref="F63:K63" si="23">F64</f>
        <v>496136550</v>
      </c>
      <c r="G63" s="50">
        <f t="shared" si="23"/>
        <v>6862000</v>
      </c>
      <c r="H63" s="50">
        <f t="shared" si="23"/>
        <v>0</v>
      </c>
      <c r="I63" s="50">
        <f t="shared" si="23"/>
        <v>489274550</v>
      </c>
      <c r="J63" s="50">
        <f t="shared" si="23"/>
        <v>77630000</v>
      </c>
      <c r="K63" s="50">
        <f t="shared" si="23"/>
        <v>411644550</v>
      </c>
      <c r="L63" s="39">
        <f t="shared" si="2"/>
        <v>5.4896000000000003</v>
      </c>
      <c r="M63" s="40">
        <f t="shared" si="3"/>
        <v>1.3830869747451584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125000000</v>
      </c>
      <c r="F64" s="47">
        <v>496136550</v>
      </c>
      <c r="G64" s="47">
        <v>6862000</v>
      </c>
      <c r="H64" s="47">
        <v>0</v>
      </c>
      <c r="I64" s="37">
        <f>F64-G64-H64</f>
        <v>489274550</v>
      </c>
      <c r="J64" s="37">
        <f>I64-K64</f>
        <v>77630000</v>
      </c>
      <c r="K64" s="37">
        <v>411644550</v>
      </c>
      <c r="L64" s="41">
        <f t="shared" si="2"/>
        <v>5.4896000000000003</v>
      </c>
      <c r="M64" s="42">
        <f t="shared" si="3"/>
        <v>1.3830869747451584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321000000</v>
      </c>
      <c r="F65" s="51">
        <f t="shared" ref="F65:K65" si="24">F66</f>
        <v>34287850</v>
      </c>
      <c r="G65" s="51">
        <f t="shared" si="24"/>
        <v>20034960</v>
      </c>
      <c r="H65" s="51">
        <f t="shared" si="24"/>
        <v>0</v>
      </c>
      <c r="I65" s="51">
        <f t="shared" si="24"/>
        <v>14252890</v>
      </c>
      <c r="J65" s="51">
        <f t="shared" si="24"/>
        <v>13665860</v>
      </c>
      <c r="K65" s="51">
        <f t="shared" si="24"/>
        <v>587030</v>
      </c>
      <c r="L65" s="53">
        <f t="shared" si="2"/>
        <v>6.241420560747664</v>
      </c>
      <c r="M65" s="54">
        <f t="shared" si="3"/>
        <v>58.431660194500381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321000000</v>
      </c>
      <c r="F66" s="47">
        <v>34287850</v>
      </c>
      <c r="G66" s="47">
        <v>20034960</v>
      </c>
      <c r="H66" s="47">
        <v>0</v>
      </c>
      <c r="I66" s="37">
        <f>F66-G66-H66</f>
        <v>14252890</v>
      </c>
      <c r="J66" s="37">
        <f>I66-K66</f>
        <v>13665860</v>
      </c>
      <c r="K66" s="37">
        <v>587030</v>
      </c>
      <c r="L66" s="41">
        <f>IFERROR(G66/E66,0)*100</f>
        <v>6.241420560747664</v>
      </c>
      <c r="M66" s="42">
        <f>IFERROR(G66/F66,0)*100</f>
        <v>58.431660194500381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f>E68</f>
        <v>301194000</v>
      </c>
      <c r="F67" s="51">
        <f t="shared" ref="F67:K67" si="25">F68</f>
        <v>363246220</v>
      </c>
      <c r="G67" s="51">
        <f t="shared" si="25"/>
        <v>108127030</v>
      </c>
      <c r="H67" s="51">
        <f t="shared" si="25"/>
        <v>0</v>
      </c>
      <c r="I67" s="51">
        <f t="shared" si="25"/>
        <v>255119190</v>
      </c>
      <c r="J67" s="51">
        <f t="shared" si="25"/>
        <v>240716740</v>
      </c>
      <c r="K67" s="51">
        <f t="shared" si="25"/>
        <v>14402450</v>
      </c>
      <c r="L67" s="53">
        <f t="shared" si="2"/>
        <v>35.899463468727802</v>
      </c>
      <c r="M67" s="54">
        <f t="shared" si="3"/>
        <v>29.766869975962862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301194000</v>
      </c>
      <c r="F68" s="47">
        <v>363246220</v>
      </c>
      <c r="G68" s="47">
        <v>108127030</v>
      </c>
      <c r="H68" s="47">
        <v>0</v>
      </c>
      <c r="I68" s="37">
        <f>F68-G68-H68</f>
        <v>255119190</v>
      </c>
      <c r="J68" s="37">
        <f>I68-K68</f>
        <v>240716740</v>
      </c>
      <c r="K68" s="37">
        <v>14402450</v>
      </c>
      <c r="L68" s="41">
        <f t="shared" si="2"/>
        <v>35.899463468727802</v>
      </c>
      <c r="M68" s="42">
        <f t="shared" si="3"/>
        <v>29.766869975962862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f>SUM(E70:E71)</f>
        <v>1257175000</v>
      </c>
      <c r="F69" s="52">
        <f t="shared" ref="F69:K69" si="26">SUM(F70:F71)</f>
        <v>1178208490</v>
      </c>
      <c r="G69" s="52">
        <f t="shared" si="26"/>
        <v>597911240</v>
      </c>
      <c r="H69" s="52">
        <f t="shared" si="26"/>
        <v>0</v>
      </c>
      <c r="I69" s="52">
        <f t="shared" si="26"/>
        <v>580297250</v>
      </c>
      <c r="J69" s="52">
        <f t="shared" si="26"/>
        <v>550427250</v>
      </c>
      <c r="K69" s="52">
        <f t="shared" si="26"/>
        <v>29870000</v>
      </c>
      <c r="L69" s="53">
        <f t="shared" si="2"/>
        <v>47.559905343329291</v>
      </c>
      <c r="M69" s="54">
        <f t="shared" si="3"/>
        <v>50.747490369891999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591000000</v>
      </c>
      <c r="F70" s="55">
        <v>634536340</v>
      </c>
      <c r="G70" s="55">
        <v>202508430</v>
      </c>
      <c r="H70" s="55">
        <v>0</v>
      </c>
      <c r="I70" s="37">
        <f>F70-G70-H70</f>
        <v>432027910</v>
      </c>
      <c r="J70" s="37">
        <f>I70-K70</f>
        <v>427857910</v>
      </c>
      <c r="K70" s="37">
        <v>4170000</v>
      </c>
      <c r="L70" s="56">
        <f t="shared" si="2"/>
        <v>34.265385786802035</v>
      </c>
      <c r="M70" s="57">
        <f t="shared" si="3"/>
        <v>31.914394374954156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666175000</v>
      </c>
      <c r="F71" s="55">
        <v>543672150</v>
      </c>
      <c r="G71" s="55">
        <v>395402810</v>
      </c>
      <c r="H71" s="55">
        <v>0</v>
      </c>
      <c r="I71" s="37">
        <f>F71-G71-H71</f>
        <v>148269340</v>
      </c>
      <c r="J71" s="37">
        <f>I71-K71</f>
        <v>122569340</v>
      </c>
      <c r="K71" s="37">
        <v>25700000</v>
      </c>
      <c r="L71" s="56">
        <f t="shared" si="2"/>
        <v>59.354195218973992</v>
      </c>
      <c r="M71" s="57">
        <f t="shared" si="3"/>
        <v>72.728170828687837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f t="shared" ref="F72:K72" si="27">F73</f>
        <v>23039980</v>
      </c>
      <c r="G72" s="51">
        <f t="shared" si="27"/>
        <v>17347840</v>
      </c>
      <c r="H72" s="51">
        <f t="shared" si="27"/>
        <v>0</v>
      </c>
      <c r="I72" s="51">
        <f t="shared" si="27"/>
        <v>5692140</v>
      </c>
      <c r="J72" s="51">
        <f t="shared" si="27"/>
        <v>3757890</v>
      </c>
      <c r="K72" s="51">
        <f t="shared" si="27"/>
        <v>1934250</v>
      </c>
      <c r="L72" s="53">
        <f t="shared" si="2"/>
        <v>0</v>
      </c>
      <c r="M72" s="54">
        <f t="shared" si="3"/>
        <v>75.294509804261978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23039980</v>
      </c>
      <c r="G73" s="47">
        <v>17347840</v>
      </c>
      <c r="H73" s="47">
        <v>0</v>
      </c>
      <c r="I73" s="37">
        <f>F73-G73-H73</f>
        <v>5692140</v>
      </c>
      <c r="J73" s="37">
        <f>I73-K73</f>
        <v>3757890</v>
      </c>
      <c r="K73" s="37">
        <v>1934250</v>
      </c>
      <c r="L73" s="41">
        <f>IFERROR(G73/E73,0)*100</f>
        <v>0</v>
      </c>
      <c r="M73" s="42">
        <f>IFERROR(G73/F73,0)*100</f>
        <v>75.294509804261978</v>
      </c>
      <c r="O73" s="9" t="str">
        <f t="shared" si="28"/>
        <v/>
      </c>
      <c r="P73" s="9" t="str">
        <f t="shared" si="29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f>E75</f>
        <v>923586000</v>
      </c>
      <c r="F74" s="51">
        <f t="shared" ref="F74:K76" si="30">F75</f>
        <v>440874220</v>
      </c>
      <c r="G74" s="51">
        <f t="shared" si="30"/>
        <v>219935330</v>
      </c>
      <c r="H74" s="51">
        <f t="shared" si="30"/>
        <v>0</v>
      </c>
      <c r="I74" s="51">
        <f t="shared" si="30"/>
        <v>220938890</v>
      </c>
      <c r="J74" s="51">
        <f t="shared" si="30"/>
        <v>768990</v>
      </c>
      <c r="K74" s="51">
        <f t="shared" si="30"/>
        <v>220169900</v>
      </c>
      <c r="L74" s="53">
        <f>IFERROR(G74/E74,0)*100</f>
        <v>23.813194439933046</v>
      </c>
      <c r="M74" s="54">
        <f>IFERROR(G74/F74,0)*100</f>
        <v>49.886185225346132</v>
      </c>
      <c r="O74" s="9" t="str">
        <f t="shared" si="28"/>
        <v/>
      </c>
      <c r="P74" s="9" t="str">
        <f t="shared" si="29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923586000</v>
      </c>
      <c r="F75" s="64">
        <v>440874220</v>
      </c>
      <c r="G75" s="64">
        <v>219935330</v>
      </c>
      <c r="H75" s="64">
        <v>0</v>
      </c>
      <c r="I75" s="37">
        <f>F75-G75-H75</f>
        <v>220938890</v>
      </c>
      <c r="J75" s="37">
        <f>I75-K75</f>
        <v>768990</v>
      </c>
      <c r="K75" s="37">
        <v>220169900</v>
      </c>
      <c r="L75" s="65">
        <f>IFERROR(G75/E75,0)*100</f>
        <v>23.813194439933046</v>
      </c>
      <c r="M75" s="66">
        <f>IFERROR(G75/F75,0)*100</f>
        <v>49.886185225346132</v>
      </c>
      <c r="O75" s="9" t="str">
        <f t="shared" si="28"/>
        <v/>
      </c>
      <c r="P75" s="9" t="str">
        <f t="shared" si="29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f t="shared" si="30"/>
        <v>25780000</v>
      </c>
      <c r="G76" s="51">
        <f t="shared" si="30"/>
        <v>25280000</v>
      </c>
      <c r="H76" s="51">
        <f t="shared" si="30"/>
        <v>0</v>
      </c>
      <c r="I76" s="51">
        <f t="shared" si="30"/>
        <v>500000</v>
      </c>
      <c r="J76" s="51">
        <f t="shared" si="30"/>
        <v>500000</v>
      </c>
      <c r="K76" s="51">
        <f t="shared" si="30"/>
        <v>0</v>
      </c>
      <c r="L76" s="53">
        <f t="shared" si="2"/>
        <v>0</v>
      </c>
      <c r="M76" s="54">
        <f t="shared" si="3"/>
        <v>98.060512024825442</v>
      </c>
      <c r="O76" s="9" t="str">
        <f t="shared" si="28"/>
        <v/>
      </c>
      <c r="P76" s="9" t="str">
        <f t="shared" si="29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25780000</v>
      </c>
      <c r="G77" s="68">
        <v>25280000</v>
      </c>
      <c r="H77" s="68">
        <v>0</v>
      </c>
      <c r="I77" s="69">
        <f>F77-G77-H77</f>
        <v>500000</v>
      </c>
      <c r="J77" s="69">
        <f>I77-K77</f>
        <v>500000</v>
      </c>
      <c r="K77" s="69">
        <v>0</v>
      </c>
      <c r="L77" s="70">
        <f t="shared" si="2"/>
        <v>0</v>
      </c>
      <c r="M77" s="71">
        <f t="shared" si="3"/>
        <v>98.060512024825442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7"/>
  <sheetViews>
    <sheetView showGridLines="0" zoomScaleNormal="100" workbookViewId="0">
      <pane ySplit="7" topLeftCell="A8" activePane="bottomLeft" state="frozen"/>
      <selection pane="bottomLeft" activeCell="K71" sqref="K7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5" ht="30" customHeight="1" x14ac:dyDescent="0.15">
      <c r="B2" s="78" t="str">
        <f>B4&amp;L3&amp;"  기타특별회계 세외수입 징수현황"</f>
        <v>2023년 5월  미추홀구  기타특별회계 세외수입 징수현황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82" t="str">
        <f>'군구세외 일반회계'!L3:M3</f>
        <v>미추홀구</v>
      </c>
      <c r="M3" s="82"/>
      <c r="O3" s="3">
        <f>COUNTIF(O7:O77,"err")</f>
        <v>0</v>
      </c>
    </row>
    <row r="4" spans="2:15" s="4" customFormat="1" ht="18.75" customHeight="1" thickBot="1" x14ac:dyDescent="0.2">
      <c r="B4" s="87" t="str">
        <f>'군구세외 일반회계'!B4:D4</f>
        <v xml:space="preserve">2023년 5월  </v>
      </c>
      <c r="C4" s="87"/>
      <c r="D4" s="87"/>
      <c r="E4" s="1"/>
      <c r="F4" s="1"/>
      <c r="G4" s="1"/>
      <c r="H4" s="1"/>
      <c r="I4" s="1"/>
      <c r="J4" s="1"/>
      <c r="K4" s="1"/>
      <c r="L4" s="79" t="s">
        <v>13</v>
      </c>
      <c r="M4" s="79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83" t="s">
        <v>9</v>
      </c>
      <c r="M5" s="84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5" s="9" customFormat="1" ht="20.100000000000001" customHeight="1" thickBot="1" x14ac:dyDescent="0.2">
      <c r="B7" s="80" t="s">
        <v>18</v>
      </c>
      <c r="C7" s="81"/>
      <c r="D7" s="81"/>
      <c r="E7" s="26">
        <f t="shared" ref="E7:K7" si="0">E8+E40+E62</f>
        <v>5835653000</v>
      </c>
      <c r="F7" s="26">
        <f t="shared" si="0"/>
        <v>7973821862</v>
      </c>
      <c r="G7" s="26">
        <f t="shared" si="0"/>
        <v>2275200329</v>
      </c>
      <c r="H7" s="26">
        <f t="shared" si="0"/>
        <v>100882765</v>
      </c>
      <c r="I7" s="26">
        <f t="shared" si="0"/>
        <v>5597738768</v>
      </c>
      <c r="J7" s="26">
        <f t="shared" si="0"/>
        <v>5435438768</v>
      </c>
      <c r="K7" s="26">
        <f t="shared" si="0"/>
        <v>162300000</v>
      </c>
      <c r="L7" s="27">
        <f>IFERROR(G7/E7,0)*100</f>
        <v>38.987930382426782</v>
      </c>
      <c r="M7" s="28">
        <f>IFERROR(G7/F7,0)*100</f>
        <v>28.533372934284895</v>
      </c>
      <c r="O7" s="9" t="str">
        <f>IF(F7=G7+H7+I7,"","err")</f>
        <v/>
      </c>
    </row>
    <row r="8" spans="2:15" s="9" customFormat="1" ht="20.100000000000001" customHeight="1" x14ac:dyDescent="0.15">
      <c r="B8" s="85" t="s">
        <v>19</v>
      </c>
      <c r="C8" s="86"/>
      <c r="D8" s="86"/>
      <c r="E8" s="29">
        <f t="shared" ref="E8:K8" si="1">E9+E12+E22+E28+E34+E36</f>
        <v>2927653000</v>
      </c>
      <c r="F8" s="29">
        <f t="shared" si="1"/>
        <v>1083051160</v>
      </c>
      <c r="G8" s="29">
        <f t="shared" si="1"/>
        <v>1083051160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36.993836359705199</v>
      </c>
      <c r="M8" s="30">
        <f t="shared" ref="M8:M77" si="3">IFERROR(G8/F8,0)*100</f>
        <v>100</v>
      </c>
      <c r="O8" s="9" t="str">
        <f t="shared" ref="O8:O71" si="4">IF(F8=G8+H8+I8,"","err")</f>
        <v/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5">SUM(F10:F11)</f>
        <v>0</v>
      </c>
      <c r="G9" s="33">
        <f t="shared" si="5"/>
        <v>0</v>
      </c>
      <c r="H9" s="33">
        <f t="shared" si="5"/>
        <v>0</v>
      </c>
      <c r="I9" s="33">
        <f t="shared" si="5"/>
        <v>0</v>
      </c>
      <c r="J9" s="33">
        <f t="shared" si="5"/>
        <v>0</v>
      </c>
      <c r="K9" s="33">
        <f t="shared" si="5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</row>
    <row r="10" spans="2:15" s="9" customFormat="1" ht="20.100000000000001" customHeight="1" x14ac:dyDescent="0.15">
      <c r="B10" s="60"/>
      <c r="C10" s="35" t="s">
        <v>21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</row>
    <row r="11" spans="2:15" s="9" customFormat="1" ht="20.100000000000001" customHeight="1" x14ac:dyDescent="0.15">
      <c r="B11" s="62"/>
      <c r="C11" s="35" t="s">
        <v>22</v>
      </c>
      <c r="D11" s="35"/>
      <c r="E11" s="36"/>
      <c r="F11" s="36"/>
      <c r="G11" s="36"/>
      <c r="H11" s="36"/>
      <c r="I11" s="37">
        <f>F11-G11-H11</f>
        <v>0</v>
      </c>
      <c r="J11" s="37">
        <f>I11-K11</f>
        <v>0</v>
      </c>
      <c r="K11" s="37"/>
      <c r="L11" s="37">
        <f t="shared" si="2"/>
        <v>0</v>
      </c>
      <c r="M11" s="38">
        <f t="shared" si="3"/>
        <v>0</v>
      </c>
      <c r="O11" s="9" t="str">
        <f t="shared" si="4"/>
        <v/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f>SUM(E13:E21)</f>
        <v>2151150000</v>
      </c>
      <c r="F12" s="33">
        <f t="shared" ref="F12:K12" si="6">SUM(F13:F21)</f>
        <v>1005259790</v>
      </c>
      <c r="G12" s="33">
        <f t="shared" si="6"/>
        <v>1005259790</v>
      </c>
      <c r="H12" s="33">
        <f t="shared" si="6"/>
        <v>0</v>
      </c>
      <c r="I12" s="33">
        <f t="shared" si="6"/>
        <v>0</v>
      </c>
      <c r="J12" s="33">
        <f t="shared" si="6"/>
        <v>0</v>
      </c>
      <c r="K12" s="33">
        <f t="shared" si="6"/>
        <v>0</v>
      </c>
      <c r="L12" s="33">
        <f t="shared" si="2"/>
        <v>46.731273504869485</v>
      </c>
      <c r="M12" s="34">
        <f t="shared" si="3"/>
        <v>100</v>
      </c>
      <c r="O12" s="9" t="str">
        <f t="shared" si="4"/>
        <v/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7">F13-G13-H13</f>
        <v>0</v>
      </c>
      <c r="J13" s="37">
        <f t="shared" ref="J13:J21" si="8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</row>
    <row r="14" spans="2:15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7"/>
        <v>0</v>
      </c>
      <c r="J14" s="37">
        <f t="shared" si="8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</row>
    <row r="15" spans="2:15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7"/>
        <v>0</v>
      </c>
      <c r="J15" s="37">
        <f t="shared" si="8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</row>
    <row r="16" spans="2:15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7"/>
        <v>0</v>
      </c>
      <c r="J16" s="37">
        <f t="shared" si="8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</row>
    <row r="17" spans="2:15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7"/>
        <v>0</v>
      </c>
      <c r="J17" s="37">
        <f t="shared" si="8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</row>
    <row r="18" spans="2:15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7"/>
        <v>0</v>
      </c>
      <c r="J18" s="37">
        <f t="shared" si="8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</row>
    <row r="19" spans="2:15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7"/>
        <v>0</v>
      </c>
      <c r="J19" s="37">
        <f t="shared" si="8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2150000000</v>
      </c>
      <c r="F20" s="73">
        <v>1005259790</v>
      </c>
      <c r="G20" s="73">
        <v>1005259790</v>
      </c>
      <c r="H20" s="36"/>
      <c r="I20" s="37">
        <f t="shared" si="7"/>
        <v>0</v>
      </c>
      <c r="J20" s="37">
        <f t="shared" si="8"/>
        <v>0</v>
      </c>
      <c r="K20" s="37"/>
      <c r="L20" s="37"/>
      <c r="M20" s="38"/>
      <c r="O20" s="9" t="str">
        <f t="shared" si="4"/>
        <v/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1150000</v>
      </c>
      <c r="F21" s="73"/>
      <c r="G21" s="73"/>
      <c r="H21" s="36"/>
      <c r="I21" s="37">
        <f t="shared" si="7"/>
        <v>0</v>
      </c>
      <c r="J21" s="37">
        <f t="shared" si="8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9">SUM(F23:F27)</f>
        <v>8053500</v>
      </c>
      <c r="G22" s="33">
        <f t="shared" si="9"/>
        <v>8053500</v>
      </c>
      <c r="H22" s="33">
        <f t="shared" si="9"/>
        <v>0</v>
      </c>
      <c r="I22" s="33">
        <f t="shared" si="9"/>
        <v>0</v>
      </c>
      <c r="J22" s="33">
        <f t="shared" si="9"/>
        <v>0</v>
      </c>
      <c r="K22" s="33">
        <f t="shared" si="9"/>
        <v>0</v>
      </c>
      <c r="L22" s="33">
        <f t="shared" si="2"/>
        <v>0</v>
      </c>
      <c r="M22" s="34">
        <f t="shared" si="3"/>
        <v>100</v>
      </c>
      <c r="O22" s="9" t="str">
        <f t="shared" si="4"/>
        <v/>
      </c>
    </row>
    <row r="23" spans="2:15" s="9" customFormat="1" ht="20.100000000000001" customHeight="1" x14ac:dyDescent="0.15">
      <c r="B23" s="90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</row>
    <row r="24" spans="2:15" s="9" customFormat="1" ht="20.100000000000001" customHeight="1" x14ac:dyDescent="0.15">
      <c r="B24" s="90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</row>
    <row r="25" spans="2:15" s="9" customFormat="1" ht="20.100000000000001" customHeight="1" x14ac:dyDescent="0.15">
      <c r="B25" s="90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</row>
    <row r="26" spans="2:15" s="9" customFormat="1" ht="20.100000000000001" customHeight="1" x14ac:dyDescent="0.15">
      <c r="B26" s="90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</row>
    <row r="27" spans="2:15" s="9" customFormat="1" ht="20.100000000000001" customHeight="1" x14ac:dyDescent="0.15">
      <c r="B27" s="90"/>
      <c r="C27" s="35" t="s">
        <v>38</v>
      </c>
      <c r="D27" s="35"/>
      <c r="E27" s="36"/>
      <c r="F27" s="73">
        <v>8053500</v>
      </c>
      <c r="G27" s="73">
        <v>8053500</v>
      </c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100</v>
      </c>
      <c r="O27" s="9" t="str">
        <f t="shared" si="4"/>
        <v/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f>SUM(E29:E33)</f>
        <v>457400000</v>
      </c>
      <c r="F28" s="33">
        <f t="shared" ref="F28:K28" si="10">SUM(F29:F33)</f>
        <v>6243250</v>
      </c>
      <c r="G28" s="33">
        <f t="shared" si="10"/>
        <v>6243250</v>
      </c>
      <c r="H28" s="33">
        <f t="shared" si="10"/>
        <v>0</v>
      </c>
      <c r="I28" s="33">
        <f t="shared" si="10"/>
        <v>0</v>
      </c>
      <c r="J28" s="33">
        <f t="shared" si="10"/>
        <v>0</v>
      </c>
      <c r="K28" s="33">
        <f t="shared" si="10"/>
        <v>0</v>
      </c>
      <c r="L28" s="33">
        <f t="shared" si="2"/>
        <v>1.3649431569742019</v>
      </c>
      <c r="M28" s="34">
        <f t="shared" si="3"/>
        <v>100</v>
      </c>
      <c r="O28" s="9" t="str">
        <f t="shared" si="4"/>
        <v/>
      </c>
    </row>
    <row r="29" spans="2:15" s="9" customFormat="1" ht="20.100000000000001" customHeight="1" x14ac:dyDescent="0.15">
      <c r="B29" s="90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</row>
    <row r="30" spans="2:15" s="9" customFormat="1" ht="20.100000000000001" customHeight="1" x14ac:dyDescent="0.15">
      <c r="B30" s="90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</row>
    <row r="31" spans="2:15" s="9" customFormat="1" ht="20.100000000000001" customHeight="1" x14ac:dyDescent="0.15">
      <c r="B31" s="90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</row>
    <row r="32" spans="2:15" s="9" customFormat="1" ht="20.100000000000001" customHeight="1" x14ac:dyDescent="0.15">
      <c r="B32" s="90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</row>
    <row r="33" spans="2:15" s="9" customFormat="1" ht="20.100000000000001" customHeight="1" x14ac:dyDescent="0.15">
      <c r="B33" s="90"/>
      <c r="C33" s="35" t="s">
        <v>44</v>
      </c>
      <c r="D33" s="35"/>
      <c r="E33" s="73">
        <v>457400000</v>
      </c>
      <c r="F33" s="73">
        <v>6243250</v>
      </c>
      <c r="G33" s="73">
        <v>6243250</v>
      </c>
      <c r="H33" s="36"/>
      <c r="I33" s="37">
        <f>F33-G33-H33</f>
        <v>0</v>
      </c>
      <c r="J33" s="37">
        <f>I33-K33</f>
        <v>0</v>
      </c>
      <c r="K33" s="37"/>
      <c r="L33" s="37">
        <f t="shared" si="2"/>
        <v>1.3649431569742019</v>
      </c>
      <c r="M33" s="38">
        <f t="shared" si="3"/>
        <v>100</v>
      </c>
      <c r="O33" s="9" t="str">
        <f t="shared" si="4"/>
        <v/>
      </c>
    </row>
    <row r="34" spans="2:15" s="9" customFormat="1" ht="20.100000000000001" customHeight="1" x14ac:dyDescent="0.15">
      <c r="B34" s="31" t="s">
        <v>45</v>
      </c>
      <c r="C34" s="32"/>
      <c r="D34" s="32"/>
      <c r="E34" s="33">
        <f>E35</f>
        <v>100000000</v>
      </c>
      <c r="F34" s="33">
        <f t="shared" ref="F34:K34" si="11">F35</f>
        <v>0</v>
      </c>
      <c r="G34" s="33">
        <f t="shared" si="11"/>
        <v>0</v>
      </c>
      <c r="H34" s="33">
        <f t="shared" si="11"/>
        <v>0</v>
      </c>
      <c r="I34" s="33">
        <f t="shared" si="11"/>
        <v>0</v>
      </c>
      <c r="J34" s="33">
        <f t="shared" si="11"/>
        <v>0</v>
      </c>
      <c r="K34" s="33">
        <f t="shared" si="11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</row>
    <row r="35" spans="2:15" s="9" customFormat="1" ht="20.100000000000001" customHeight="1" x14ac:dyDescent="0.15">
      <c r="B35" s="60"/>
      <c r="C35" s="35" t="s">
        <v>57</v>
      </c>
      <c r="D35" s="35"/>
      <c r="E35" s="36">
        <v>100000000</v>
      </c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f>SUM(E37:E39)</f>
        <v>219103000</v>
      </c>
      <c r="F36" s="33">
        <f t="shared" ref="F36:K36" si="12">SUM(F37:F39)</f>
        <v>63494620</v>
      </c>
      <c r="G36" s="33">
        <f t="shared" si="12"/>
        <v>63494620</v>
      </c>
      <c r="H36" s="33">
        <f t="shared" si="12"/>
        <v>0</v>
      </c>
      <c r="I36" s="33">
        <f t="shared" si="12"/>
        <v>0</v>
      </c>
      <c r="J36" s="33">
        <f t="shared" si="12"/>
        <v>0</v>
      </c>
      <c r="K36" s="33">
        <f t="shared" si="12"/>
        <v>0</v>
      </c>
      <c r="L36" s="39">
        <f t="shared" si="2"/>
        <v>28.979347612766599</v>
      </c>
      <c r="M36" s="40">
        <f t="shared" si="3"/>
        <v>100</v>
      </c>
      <c r="O36" s="9" t="str">
        <f t="shared" si="4"/>
        <v/>
      </c>
    </row>
    <row r="37" spans="2:15" s="9" customFormat="1" ht="20.100000000000001" customHeight="1" x14ac:dyDescent="0.15">
      <c r="B37" s="90"/>
      <c r="C37" s="35" t="s">
        <v>47</v>
      </c>
      <c r="D37" s="35"/>
      <c r="E37" s="75">
        <v>199103000</v>
      </c>
      <c r="F37" s="73">
        <v>63494620</v>
      </c>
      <c r="G37" s="73">
        <v>63494620</v>
      </c>
      <c r="H37" s="36"/>
      <c r="I37" s="37">
        <f>F37-G37-H37</f>
        <v>0</v>
      </c>
      <c r="J37" s="37">
        <f>I37-K37</f>
        <v>0</v>
      </c>
      <c r="K37" s="37"/>
      <c r="L37" s="41">
        <f>IFERROR(G37/#REF!,0)*100</f>
        <v>0</v>
      </c>
      <c r="M37" s="42">
        <f t="shared" si="3"/>
        <v>100</v>
      </c>
      <c r="O37" s="9" t="str">
        <f t="shared" si="4"/>
        <v/>
      </c>
    </row>
    <row r="38" spans="2:15" s="9" customFormat="1" ht="20.100000000000001" customHeight="1" x14ac:dyDescent="0.15">
      <c r="B38" s="90"/>
      <c r="C38" s="35" t="s">
        <v>48</v>
      </c>
      <c r="D38" s="35"/>
      <c r="E38" s="73"/>
      <c r="F38" s="73"/>
      <c r="G38" s="73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</row>
    <row r="39" spans="2:15" s="10" customFormat="1" ht="20.100000000000001" customHeight="1" x14ac:dyDescent="0.15">
      <c r="B39" s="90"/>
      <c r="C39" s="35" t="s">
        <v>49</v>
      </c>
      <c r="D39" s="35"/>
      <c r="E39" s="73">
        <v>20000000</v>
      </c>
      <c r="F39" s="73"/>
      <c r="G39" s="73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</row>
    <row r="40" spans="2:15" s="10" customFormat="1" ht="20.100000000000001" customHeight="1" x14ac:dyDescent="0.15">
      <c r="B40" s="88" t="s">
        <v>50</v>
      </c>
      <c r="C40" s="89"/>
      <c r="D40" s="89"/>
      <c r="E40" s="43">
        <f>E41+E46+E48+E52+E60</f>
        <v>800000000</v>
      </c>
      <c r="F40" s="43">
        <f t="shared" ref="F40:K40" si="13">F41+F46+F48+F52+F60</f>
        <v>5698709162</v>
      </c>
      <c r="G40" s="43">
        <f t="shared" si="13"/>
        <v>340886069</v>
      </c>
      <c r="H40" s="43">
        <f t="shared" si="13"/>
        <v>100882765</v>
      </c>
      <c r="I40" s="43">
        <f t="shared" si="13"/>
        <v>5256940328</v>
      </c>
      <c r="J40" s="43">
        <f t="shared" si="13"/>
        <v>5256940328</v>
      </c>
      <c r="K40" s="43">
        <f t="shared" si="13"/>
        <v>0</v>
      </c>
      <c r="L40" s="44">
        <f t="shared" si="2"/>
        <v>42.610758625000003</v>
      </c>
      <c r="M40" s="45">
        <f t="shared" si="3"/>
        <v>5.9818120088157611</v>
      </c>
      <c r="O40" s="9" t="str">
        <f t="shared" si="4"/>
        <v/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4">SUM(F42:F45)</f>
        <v>0</v>
      </c>
      <c r="G41" s="33">
        <f t="shared" si="14"/>
        <v>0</v>
      </c>
      <c r="H41" s="33">
        <f t="shared" si="14"/>
        <v>0</v>
      </c>
      <c r="I41" s="33">
        <f t="shared" si="14"/>
        <v>0</v>
      </c>
      <c r="J41" s="33">
        <f t="shared" si="14"/>
        <v>0</v>
      </c>
      <c r="K41" s="33">
        <f t="shared" si="14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</row>
    <row r="42" spans="2:15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</row>
    <row r="43" spans="2:15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</row>
    <row r="44" spans="2:15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</row>
    <row r="45" spans="2:15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5">F47</f>
        <v>0</v>
      </c>
      <c r="G46" s="33">
        <f t="shared" si="15"/>
        <v>0</v>
      </c>
      <c r="H46" s="33">
        <f t="shared" si="15"/>
        <v>0</v>
      </c>
      <c r="I46" s="33">
        <f t="shared" si="15"/>
        <v>0</v>
      </c>
      <c r="J46" s="33">
        <f t="shared" si="15"/>
        <v>0</v>
      </c>
      <c r="K46" s="33">
        <f t="shared" si="15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</row>
    <row r="47" spans="2:15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6">SUM(F49:F51)</f>
        <v>0</v>
      </c>
      <c r="G48" s="33">
        <f t="shared" si="16"/>
        <v>0</v>
      </c>
      <c r="H48" s="33">
        <f t="shared" si="16"/>
        <v>0</v>
      </c>
      <c r="I48" s="33">
        <f t="shared" si="16"/>
        <v>0</v>
      </c>
      <c r="J48" s="33">
        <f t="shared" si="16"/>
        <v>0</v>
      </c>
      <c r="K48" s="33">
        <f t="shared" si="16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</row>
    <row r="49" spans="2:15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</row>
    <row r="50" spans="2:15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</row>
    <row r="51" spans="2:15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f>SUM(E53:E59)</f>
        <v>70000000</v>
      </c>
      <c r="F52" s="33">
        <f t="shared" ref="F52:K52" si="17">SUM(F53:F59)</f>
        <v>38279579</v>
      </c>
      <c r="G52" s="33">
        <f t="shared" si="17"/>
        <v>17176849</v>
      </c>
      <c r="H52" s="33">
        <f t="shared" si="17"/>
        <v>0</v>
      </c>
      <c r="I52" s="33">
        <f t="shared" si="17"/>
        <v>21102730</v>
      </c>
      <c r="J52" s="33">
        <f t="shared" si="17"/>
        <v>21102730</v>
      </c>
      <c r="K52" s="33">
        <f t="shared" si="17"/>
        <v>0</v>
      </c>
      <c r="L52" s="39">
        <f t="shared" si="2"/>
        <v>24.538355714285714</v>
      </c>
      <c r="M52" s="40">
        <f t="shared" si="3"/>
        <v>44.872094857678555</v>
      </c>
      <c r="O52" s="9" t="str">
        <f t="shared" si="4"/>
        <v/>
      </c>
    </row>
    <row r="53" spans="2:15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8">F53-G53-H53</f>
        <v>0</v>
      </c>
      <c r="J53" s="37">
        <f t="shared" ref="J53:J59" si="19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</row>
    <row r="54" spans="2:15" s="5" customFormat="1" ht="20.100000000000001" customHeight="1" x14ac:dyDescent="0.15">
      <c r="B54" s="61"/>
      <c r="C54" s="35" t="s">
        <v>65</v>
      </c>
      <c r="D54" s="35"/>
      <c r="E54" s="47"/>
      <c r="F54" s="73"/>
      <c r="G54" s="73"/>
      <c r="H54" s="47"/>
      <c r="I54" s="37">
        <f t="shared" si="18"/>
        <v>0</v>
      </c>
      <c r="J54" s="37">
        <f t="shared" si="19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</row>
    <row r="55" spans="2:15" s="5" customFormat="1" ht="20.100000000000001" customHeight="1" x14ac:dyDescent="0.15">
      <c r="B55" s="61"/>
      <c r="C55" s="35" t="s">
        <v>66</v>
      </c>
      <c r="D55" s="35"/>
      <c r="E55" s="47"/>
      <c r="F55" s="73"/>
      <c r="G55" s="73"/>
      <c r="H55" s="73"/>
      <c r="I55" s="37">
        <f t="shared" si="18"/>
        <v>0</v>
      </c>
      <c r="J55" s="37">
        <f t="shared" si="19"/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</row>
    <row r="56" spans="2:15" s="5" customFormat="1" ht="20.100000000000001" customHeight="1" x14ac:dyDescent="0.15">
      <c r="B56" s="61"/>
      <c r="C56" s="35" t="s">
        <v>67</v>
      </c>
      <c r="D56" s="35"/>
      <c r="E56" s="47"/>
      <c r="F56" s="73"/>
      <c r="G56" s="73"/>
      <c r="H56" s="36"/>
      <c r="I56" s="37">
        <f t="shared" si="18"/>
        <v>0</v>
      </c>
      <c r="J56" s="37">
        <f t="shared" si="19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</row>
    <row r="57" spans="2:15" s="5" customFormat="1" ht="20.100000000000001" customHeight="1" x14ac:dyDescent="0.15">
      <c r="B57" s="61"/>
      <c r="C57" s="35" t="s">
        <v>68</v>
      </c>
      <c r="D57" s="35"/>
      <c r="E57" s="47"/>
      <c r="F57" s="73"/>
      <c r="G57" s="73"/>
      <c r="H57" s="47"/>
      <c r="I57" s="37">
        <f t="shared" si="18"/>
        <v>0</v>
      </c>
      <c r="J57" s="37">
        <f t="shared" si="19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</row>
    <row r="58" spans="2:15" s="5" customFormat="1" ht="20.100000000000001" customHeight="1" x14ac:dyDescent="0.15">
      <c r="B58" s="61"/>
      <c r="C58" s="35" t="s">
        <v>69</v>
      </c>
      <c r="D58" s="35"/>
      <c r="E58" s="47"/>
      <c r="F58" s="74"/>
      <c r="G58" s="74"/>
      <c r="H58" s="47"/>
      <c r="I58" s="37">
        <f t="shared" si="18"/>
        <v>0</v>
      </c>
      <c r="J58" s="37">
        <f t="shared" si="19"/>
        <v>0</v>
      </c>
      <c r="K58" s="37"/>
      <c r="L58" s="41"/>
      <c r="M58" s="42"/>
      <c r="O58" s="9" t="str">
        <f t="shared" si="4"/>
        <v/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70000000</v>
      </c>
      <c r="F59" s="74">
        <v>38279579</v>
      </c>
      <c r="G59" s="74">
        <v>17176849</v>
      </c>
      <c r="H59" s="74"/>
      <c r="I59" s="37">
        <f t="shared" si="18"/>
        <v>21102730</v>
      </c>
      <c r="J59" s="37">
        <f t="shared" si="19"/>
        <v>21102730</v>
      </c>
      <c r="K59" s="37"/>
      <c r="L59" s="41">
        <f t="shared" si="2"/>
        <v>24.538355714285714</v>
      </c>
      <c r="M59" s="42">
        <f t="shared" si="3"/>
        <v>44.872094857678555</v>
      </c>
      <c r="O59" s="9" t="str">
        <f t="shared" si="4"/>
        <v/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f>E61</f>
        <v>730000000</v>
      </c>
      <c r="F60" s="50">
        <f t="shared" ref="F60:K60" si="20">F61</f>
        <v>5660429583</v>
      </c>
      <c r="G60" s="50">
        <f t="shared" si="20"/>
        <v>323709220</v>
      </c>
      <c r="H60" s="50">
        <f t="shared" si="20"/>
        <v>100882765</v>
      </c>
      <c r="I60" s="50">
        <f t="shared" si="20"/>
        <v>5235837598</v>
      </c>
      <c r="J60" s="50">
        <f t="shared" si="20"/>
        <v>5235837598</v>
      </c>
      <c r="K60" s="50">
        <f t="shared" si="20"/>
        <v>0</v>
      </c>
      <c r="L60" s="39">
        <f t="shared" si="2"/>
        <v>44.343728767123288</v>
      </c>
      <c r="M60" s="40">
        <f t="shared" si="3"/>
        <v>5.7188101230372643</v>
      </c>
      <c r="O60" s="9" t="str">
        <f t="shared" si="4"/>
        <v/>
      </c>
    </row>
    <row r="61" spans="2:15" s="5" customFormat="1" ht="20.100000000000001" customHeight="1" x14ac:dyDescent="0.15">
      <c r="B61" s="46"/>
      <c r="C61" s="35" t="s">
        <v>72</v>
      </c>
      <c r="D61" s="35"/>
      <c r="E61" s="73">
        <v>730000000</v>
      </c>
      <c r="F61" s="73">
        <v>5660429583</v>
      </c>
      <c r="G61" s="73">
        <v>323709220</v>
      </c>
      <c r="H61" s="73">
        <v>100882765</v>
      </c>
      <c r="I61" s="37">
        <f>F61-G61-H61</f>
        <v>5235837598</v>
      </c>
      <c r="J61" s="37">
        <f>I61-K61</f>
        <v>5235837598</v>
      </c>
      <c r="K61" s="37"/>
      <c r="L61" s="41">
        <f>IFERROR(G61/E61,0)*100</f>
        <v>44.343728767123288</v>
      </c>
      <c r="M61" s="42">
        <f>IFERROR(G61/F61,0)*100</f>
        <v>5.7188101230372643</v>
      </c>
      <c r="O61" s="9" t="str">
        <f t="shared" si="4"/>
        <v/>
      </c>
    </row>
    <row r="62" spans="2:15" s="10" customFormat="1" ht="20.100000000000001" customHeight="1" x14ac:dyDescent="0.15">
      <c r="B62" s="88" t="s">
        <v>73</v>
      </c>
      <c r="C62" s="89"/>
      <c r="D62" s="89"/>
      <c r="E62" s="43">
        <f>E63+E65+E67+E69+E72+E74+E76</f>
        <v>2108000000</v>
      </c>
      <c r="F62" s="43">
        <f t="shared" ref="F62:K62" si="21">F63+F65+F67+F69+F72+F74+F76</f>
        <v>1192061540</v>
      </c>
      <c r="G62" s="43">
        <f t="shared" si="21"/>
        <v>851263100</v>
      </c>
      <c r="H62" s="43">
        <f t="shared" si="21"/>
        <v>0</v>
      </c>
      <c r="I62" s="43">
        <f t="shared" si="21"/>
        <v>340798440</v>
      </c>
      <c r="J62" s="43">
        <f t="shared" si="21"/>
        <v>178498440</v>
      </c>
      <c r="K62" s="43">
        <f t="shared" si="21"/>
        <v>162300000</v>
      </c>
      <c r="L62" s="44">
        <f t="shared" si="2"/>
        <v>40.3825</v>
      </c>
      <c r="M62" s="45">
        <f t="shared" si="3"/>
        <v>71.411002824568939</v>
      </c>
      <c r="O62" s="9" t="str">
        <f t="shared" si="4"/>
        <v/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f t="shared" ref="F63:K63" si="22">F64</f>
        <v>0</v>
      </c>
      <c r="G63" s="50">
        <f t="shared" si="22"/>
        <v>0</v>
      </c>
      <c r="H63" s="50">
        <f t="shared" si="22"/>
        <v>0</v>
      </c>
      <c r="I63" s="50">
        <f t="shared" si="22"/>
        <v>0</v>
      </c>
      <c r="J63" s="50">
        <f t="shared" si="22"/>
        <v>0</v>
      </c>
      <c r="K63" s="50">
        <f t="shared" si="22"/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</row>
    <row r="64" spans="2:15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9" t="str">
        <f t="shared" si="4"/>
        <v/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3">F66</f>
        <v>0</v>
      </c>
      <c r="G65" s="51">
        <f t="shared" si="23"/>
        <v>0</v>
      </c>
      <c r="H65" s="51">
        <f t="shared" si="23"/>
        <v>0</v>
      </c>
      <c r="I65" s="51">
        <f t="shared" si="23"/>
        <v>0</v>
      </c>
      <c r="J65" s="51">
        <f t="shared" si="23"/>
        <v>0</v>
      </c>
      <c r="K65" s="51">
        <f t="shared" si="23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</row>
    <row r="66" spans="2:15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9" t="str">
        <f t="shared" si="4"/>
        <v/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f t="shared" ref="F67:K67" si="24">F68</f>
        <v>0</v>
      </c>
      <c r="G67" s="51">
        <f t="shared" si="24"/>
        <v>0</v>
      </c>
      <c r="H67" s="51">
        <f t="shared" si="24"/>
        <v>0</v>
      </c>
      <c r="I67" s="51">
        <f t="shared" si="24"/>
        <v>0</v>
      </c>
      <c r="J67" s="51">
        <f t="shared" si="24"/>
        <v>0</v>
      </c>
      <c r="K67" s="51">
        <f t="shared" si="24"/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</row>
    <row r="68" spans="2:15" s="5" customFormat="1" ht="20.100000000000001" customHeight="1" x14ac:dyDescent="0.15">
      <c r="B68" s="46"/>
      <c r="C68" s="35" t="s">
        <v>79</v>
      </c>
      <c r="D68" s="35"/>
      <c r="E68" s="47"/>
      <c r="F68" s="47"/>
      <c r="G68" s="47"/>
      <c r="H68" s="47"/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9" t="str">
        <f t="shared" si="4"/>
        <v/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f>SUM(E70:E71)</f>
        <v>2108000000</v>
      </c>
      <c r="F69" s="52">
        <f t="shared" ref="F69:K69" si="25">SUM(F70:F71)</f>
        <v>1192061540</v>
      </c>
      <c r="G69" s="52">
        <f t="shared" si="25"/>
        <v>851263100</v>
      </c>
      <c r="H69" s="52">
        <f t="shared" si="25"/>
        <v>0</v>
      </c>
      <c r="I69" s="52">
        <f t="shared" si="25"/>
        <v>340798440</v>
      </c>
      <c r="J69" s="52">
        <f t="shared" si="25"/>
        <v>178498440</v>
      </c>
      <c r="K69" s="52">
        <f t="shared" si="25"/>
        <v>162300000</v>
      </c>
      <c r="L69" s="53">
        <f t="shared" si="2"/>
        <v>40.3825</v>
      </c>
      <c r="M69" s="54">
        <f t="shared" si="3"/>
        <v>71.411002824568939</v>
      </c>
      <c r="O69" s="9" t="str">
        <f t="shared" si="4"/>
        <v/>
      </c>
    </row>
    <row r="70" spans="2:15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76">
        <v>1184061540</v>
      </c>
      <c r="G70" s="76">
        <v>843263100</v>
      </c>
      <c r="H70" s="76">
        <v>0</v>
      </c>
      <c r="I70" s="37">
        <f>F70-G70-H70</f>
        <v>340798440</v>
      </c>
      <c r="J70" s="37">
        <f>I70-K70</f>
        <v>178498440</v>
      </c>
      <c r="K70" s="77">
        <v>162300000</v>
      </c>
      <c r="L70" s="56">
        <f t="shared" si="2"/>
        <v>40.155385714285714</v>
      </c>
      <c r="M70" s="57">
        <f t="shared" si="3"/>
        <v>71.217843964427729</v>
      </c>
      <c r="O70" s="9" t="str">
        <f t="shared" si="4"/>
        <v/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8000000</v>
      </c>
      <c r="F71" s="55">
        <v>8000000</v>
      </c>
      <c r="G71" s="55">
        <v>8000000</v>
      </c>
      <c r="H71" s="55"/>
      <c r="I71" s="37">
        <f>F71-G71-H71</f>
        <v>0</v>
      </c>
      <c r="J71" s="37">
        <f>I71-K71</f>
        <v>0</v>
      </c>
      <c r="K71" s="37"/>
      <c r="L71" s="56">
        <f t="shared" si="2"/>
        <v>100</v>
      </c>
      <c r="M71" s="57">
        <f t="shared" si="3"/>
        <v>100</v>
      </c>
      <c r="O71" s="9" t="str">
        <f t="shared" si="4"/>
        <v/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f t="shared" ref="F72:K72" si="26">F73</f>
        <v>0</v>
      </c>
      <c r="G72" s="51">
        <f t="shared" si="26"/>
        <v>0</v>
      </c>
      <c r="H72" s="51">
        <f t="shared" si="26"/>
        <v>0</v>
      </c>
      <c r="I72" s="51">
        <f t="shared" si="26"/>
        <v>0</v>
      </c>
      <c r="J72" s="51">
        <f t="shared" si="26"/>
        <v>0</v>
      </c>
      <c r="K72" s="51">
        <f t="shared" si="26"/>
        <v>0</v>
      </c>
      <c r="L72" s="53">
        <f t="shared" si="2"/>
        <v>0</v>
      </c>
      <c r="M72" s="54">
        <f t="shared" si="3"/>
        <v>0</v>
      </c>
      <c r="O72" s="9" t="str">
        <f t="shared" ref="O72:O77" si="27">IF(F72=G72+H72+I72,"","err")</f>
        <v/>
      </c>
    </row>
    <row r="73" spans="2:15" s="5" customFormat="1" ht="20.100000000000001" customHeight="1" x14ac:dyDescent="0.15">
      <c r="B73" s="46"/>
      <c r="C73" s="35" t="s">
        <v>84</v>
      </c>
      <c r="D73" s="35"/>
      <c r="E73" s="47"/>
      <c r="F73" s="47"/>
      <c r="G73" s="47"/>
      <c r="H73" s="47"/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7"/>
        <v/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f t="shared" ref="F74:K76" si="28">F75</f>
        <v>0</v>
      </c>
      <c r="G74" s="51">
        <f t="shared" si="28"/>
        <v>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si="28"/>
        <v>0</v>
      </c>
      <c r="L74" s="53">
        <f>IFERROR(G74/E74,0)*100</f>
        <v>0</v>
      </c>
      <c r="M74" s="54">
        <f>IFERROR(G74/F74,0)*100</f>
        <v>0</v>
      </c>
      <c r="O74" s="9" t="str">
        <f t="shared" si="27"/>
        <v/>
      </c>
    </row>
    <row r="75" spans="2:15" s="5" customFormat="1" ht="20.100000000000001" customHeight="1" x14ac:dyDescent="0.15">
      <c r="B75" s="60"/>
      <c r="C75" s="63" t="s">
        <v>85</v>
      </c>
      <c r="D75" s="63"/>
      <c r="E75" s="64"/>
      <c r="F75" s="64"/>
      <c r="G75" s="64"/>
      <c r="H75" s="64"/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0</v>
      </c>
      <c r="O75" s="9" t="str">
        <f t="shared" si="27"/>
        <v/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f t="shared" si="28"/>
        <v>0</v>
      </c>
      <c r="G76" s="51">
        <f t="shared" si="28"/>
        <v>0</v>
      </c>
      <c r="H76" s="51">
        <f t="shared" si="28"/>
        <v>0</v>
      </c>
      <c r="I76" s="51">
        <f t="shared" si="28"/>
        <v>0</v>
      </c>
      <c r="J76" s="51">
        <f t="shared" si="28"/>
        <v>0</v>
      </c>
      <c r="K76" s="51">
        <f t="shared" si="28"/>
        <v>0</v>
      </c>
      <c r="L76" s="53">
        <f t="shared" si="2"/>
        <v>0</v>
      </c>
      <c r="M76" s="54">
        <f t="shared" si="3"/>
        <v>0</v>
      </c>
      <c r="O76" s="9" t="str">
        <f t="shared" si="27"/>
        <v/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/>
      <c r="F77" s="68"/>
      <c r="G77" s="68"/>
      <c r="H77" s="68"/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9" t="str">
        <f t="shared" si="2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2023-09-04T00:32:42Z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