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2760" yWindow="32760" windowWidth="19200" windowHeight="9690" tabRatio="820"/>
  </bookViews>
  <sheets>
    <sheet name="군구세외 일반회계" sheetId="55" r:id="rId1"/>
    <sheet name="군구세외 특별회계" sheetId="58" r:id="rId2"/>
    <sheet name="구세외징수보고서" sheetId="62" state="hidden" r:id="rId3"/>
    <sheet name="지난년도수입(세부)" sheetId="63" state="hidden" r:id="rId4"/>
    <sheet name="시군구특별징수보고서(부서+운영항목)" sheetId="67" state="hidden" r:id="rId5"/>
    <sheet name="시군구특별징수보고서(부서+운영항목+장관합계출력)" sheetId="65" state="hidden" r:id="rId6"/>
    <sheet name="시도특별징수보고서(부서+운영항목)" sheetId="66" state="hidden" r:id="rId7"/>
    <sheet name="시도특별징수보고서(부서+운영항목+장관합계출력)" sheetId="64" state="hidden" r:id="rId8"/>
  </sheets>
  <definedNames>
    <definedName name="_xlnm._FilterDatabase" localSheetId="6" hidden="1">'시도특별징수보고서(부서+운영항목)'!$A$1:$R$22</definedName>
    <definedName name="_xlnm._FilterDatabase" localSheetId="3" hidden="1">'지난년도수입(세부)'!$R$4:$V$253</definedName>
    <definedName name="_xlnm.Print_Area" localSheetId="2">구세외징수보고서!$A$3:$U$340</definedName>
    <definedName name="_xlnm.Print_Area" localSheetId="0">'군구세외 일반회계'!$B$1:$L$71</definedName>
    <definedName name="_xlnm.Print_Area" localSheetId="1">'군구세외 특별회계'!$B$1:$L$71</definedName>
    <definedName name="_xlnm.Print_Area" localSheetId="3">'지난년도수입(세부)'!$A$3:$Q$253</definedName>
    <definedName name="_xlnm.Print_Titles" localSheetId="2">구세외징수보고서!$3:$4</definedName>
    <definedName name="_xlnm.Print_Titles" localSheetId="0">'군구세외 일반회계'!$5:$6</definedName>
    <definedName name="_xlnm.Print_Titles" localSheetId="1">'군구세외 특별회계'!$5:$6</definedName>
    <definedName name="_xlnm.Print_Titles" localSheetId="3">'지난년도수입(세부)'!$3:$4</definedName>
  </definedNames>
  <calcPr calcId="152511" iterateDelta="1.0000000474974513E-3"/>
</workbook>
</file>

<file path=xl/calcChain.xml><?xml version="1.0" encoding="utf-8"?>
<calcChain xmlns="http://schemas.openxmlformats.org/spreadsheetml/2006/main">
  <c r="M252" i="63" l="1"/>
  <c r="J252" i="63"/>
  <c r="Q253" i="63"/>
  <c r="F252" i="63"/>
  <c r="E253" i="63"/>
  <c r="P252" i="63"/>
  <c r="L252" i="63"/>
  <c r="K252" i="63"/>
  <c r="I252" i="63"/>
  <c r="H252" i="63"/>
  <c r="H249" i="63" s="1"/>
  <c r="D252" i="63"/>
  <c r="L250" i="63"/>
  <c r="L249" i="63" s="1"/>
  <c r="F250" i="63"/>
  <c r="F249" i="63" s="1"/>
  <c r="E251" i="63"/>
  <c r="P250" i="63"/>
  <c r="P249" i="63" s="1"/>
  <c r="M250" i="63"/>
  <c r="M249" i="63" s="1"/>
  <c r="K250" i="63"/>
  <c r="J250" i="63"/>
  <c r="J249" i="63" s="1"/>
  <c r="H250" i="63"/>
  <c r="G250" i="63"/>
  <c r="D250" i="63"/>
  <c r="K249" i="63"/>
  <c r="C249" i="63"/>
  <c r="L247" i="63"/>
  <c r="J247" i="63"/>
  <c r="I247" i="63"/>
  <c r="Q247" i="63" s="1"/>
  <c r="N248" i="63"/>
  <c r="F247" i="63"/>
  <c r="E248" i="63"/>
  <c r="P247" i="63"/>
  <c r="M247" i="63"/>
  <c r="K247" i="63"/>
  <c r="H247" i="63"/>
  <c r="G247" i="63"/>
  <c r="D247" i="63"/>
  <c r="N246" i="63"/>
  <c r="L245" i="63"/>
  <c r="K245" i="63"/>
  <c r="K244" i="63" s="1"/>
  <c r="Q246" i="63"/>
  <c r="H245" i="63"/>
  <c r="H244" i="63" s="1"/>
  <c r="H240" i="63" s="1"/>
  <c r="H239" i="63" s="1"/>
  <c r="F245" i="63"/>
  <c r="E246" i="63"/>
  <c r="P245" i="63"/>
  <c r="M245" i="63"/>
  <c r="M244" i="63" s="1"/>
  <c r="J245" i="63"/>
  <c r="I245" i="63"/>
  <c r="G245" i="63"/>
  <c r="G244" i="63" s="1"/>
  <c r="D245" i="63"/>
  <c r="P244" i="63"/>
  <c r="J244" i="63"/>
  <c r="C244" i="63"/>
  <c r="Q243" i="63"/>
  <c r="K242" i="63"/>
  <c r="K241" i="63" s="1"/>
  <c r="K240" i="63" s="1"/>
  <c r="K239" i="63" s="1"/>
  <c r="J242" i="63"/>
  <c r="J241" i="63" s="1"/>
  <c r="I242" i="63"/>
  <c r="N243" i="63"/>
  <c r="E243" i="63"/>
  <c r="P242" i="63"/>
  <c r="P241" i="63" s="1"/>
  <c r="M242" i="63"/>
  <c r="L242" i="63"/>
  <c r="L241" i="63" s="1"/>
  <c r="H242" i="63"/>
  <c r="G242" i="63"/>
  <c r="F242" i="63"/>
  <c r="F241" i="63" s="1"/>
  <c r="D242" i="63"/>
  <c r="M241" i="63"/>
  <c r="H241" i="63"/>
  <c r="G241" i="63"/>
  <c r="C241" i="63"/>
  <c r="N238" i="63"/>
  <c r="L237" i="63"/>
  <c r="L236" i="63" s="1"/>
  <c r="L235" i="63" s="1"/>
  <c r="Q238" i="63"/>
  <c r="H237" i="63"/>
  <c r="H236" i="63" s="1"/>
  <c r="H235" i="63" s="1"/>
  <c r="G237" i="63"/>
  <c r="G236" i="63" s="1"/>
  <c r="G235" i="63" s="1"/>
  <c r="F237" i="63"/>
  <c r="F236" i="63" s="1"/>
  <c r="F235" i="63" s="1"/>
  <c r="E238" i="63"/>
  <c r="P237" i="63"/>
  <c r="M237" i="63"/>
  <c r="M236" i="63" s="1"/>
  <c r="M235" i="63" s="1"/>
  <c r="K237" i="63"/>
  <c r="J237" i="63"/>
  <c r="I237" i="63"/>
  <c r="D237" i="63"/>
  <c r="P236" i="63"/>
  <c r="P235" i="63" s="1"/>
  <c r="K236" i="63"/>
  <c r="J236" i="63"/>
  <c r="J235" i="63" s="1"/>
  <c r="C236" i="63"/>
  <c r="K235" i="63"/>
  <c r="Q234" i="63"/>
  <c r="K233" i="63"/>
  <c r="J233" i="63"/>
  <c r="I233" i="63"/>
  <c r="Q233" i="63" s="1"/>
  <c r="N234" i="63"/>
  <c r="E234" i="63"/>
  <c r="P233" i="63"/>
  <c r="M233" i="63"/>
  <c r="L233" i="63"/>
  <c r="H233" i="63"/>
  <c r="G233" i="63"/>
  <c r="F233" i="63"/>
  <c r="D233" i="63"/>
  <c r="M231" i="63"/>
  <c r="L231" i="63"/>
  <c r="L228" i="63" s="1"/>
  <c r="K231" i="63"/>
  <c r="F231" i="63"/>
  <c r="F228" i="63" s="1"/>
  <c r="F227" i="63" s="1"/>
  <c r="F226" i="63" s="1"/>
  <c r="E232" i="63"/>
  <c r="P231" i="63"/>
  <c r="J231" i="63"/>
  <c r="I231" i="63"/>
  <c r="H231" i="63"/>
  <c r="D231" i="63"/>
  <c r="M229" i="63"/>
  <c r="M228" i="63" s="1"/>
  <c r="M227" i="63" s="1"/>
  <c r="M226" i="63" s="1"/>
  <c r="H229" i="63"/>
  <c r="G229" i="63"/>
  <c r="E230" i="63"/>
  <c r="P229" i="63"/>
  <c r="P228" i="63" s="1"/>
  <c r="P227" i="63" s="1"/>
  <c r="L229" i="63"/>
  <c r="K229" i="63"/>
  <c r="J229" i="63"/>
  <c r="J228" i="63" s="1"/>
  <c r="J227" i="63" s="1"/>
  <c r="J226" i="63" s="1"/>
  <c r="F229" i="63"/>
  <c r="D229" i="63"/>
  <c r="K228" i="63"/>
  <c r="K227" i="63" s="1"/>
  <c r="K226" i="63" s="1"/>
  <c r="C228" i="63"/>
  <c r="L227" i="63"/>
  <c r="L226" i="63" s="1"/>
  <c r="L224" i="63"/>
  <c r="L219" i="63" s="1"/>
  <c r="L218" i="63" s="1"/>
  <c r="L217" i="63" s="1"/>
  <c r="K224" i="63"/>
  <c r="J224" i="63"/>
  <c r="I224" i="63"/>
  <c r="N225" i="63"/>
  <c r="F224" i="63"/>
  <c r="E225" i="63"/>
  <c r="P224" i="63"/>
  <c r="M224" i="63"/>
  <c r="M219" i="63" s="1"/>
  <c r="H224" i="63"/>
  <c r="G224" i="63"/>
  <c r="D224" i="63"/>
  <c r="N223" i="63"/>
  <c r="L222" i="63"/>
  <c r="K222" i="63"/>
  <c r="Q223" i="63"/>
  <c r="H222" i="63"/>
  <c r="G222" i="63"/>
  <c r="F222" i="63"/>
  <c r="E223" i="63"/>
  <c r="P222" i="63"/>
  <c r="M222" i="63"/>
  <c r="J222" i="63"/>
  <c r="I222" i="63"/>
  <c r="Q222" i="63" s="1"/>
  <c r="D222" i="63"/>
  <c r="P220" i="63"/>
  <c r="P219" i="63" s="1"/>
  <c r="P218" i="63" s="1"/>
  <c r="P217" i="63" s="1"/>
  <c r="J220" i="63"/>
  <c r="I220" i="63"/>
  <c r="H220" i="63"/>
  <c r="H219" i="63" s="1"/>
  <c r="H218" i="63" s="1"/>
  <c r="H217" i="63" s="1"/>
  <c r="N221" i="63"/>
  <c r="E221" i="63"/>
  <c r="M220" i="63"/>
  <c r="L220" i="63"/>
  <c r="K220" i="63"/>
  <c r="K219" i="63" s="1"/>
  <c r="K218" i="63" s="1"/>
  <c r="K217" i="63" s="1"/>
  <c r="F220" i="63"/>
  <c r="D220" i="63"/>
  <c r="C219" i="63"/>
  <c r="M218" i="63"/>
  <c r="M217" i="63" s="1"/>
  <c r="P215" i="63"/>
  <c r="M215" i="63"/>
  <c r="L215" i="63"/>
  <c r="K215" i="63"/>
  <c r="J215" i="63"/>
  <c r="F215" i="63"/>
  <c r="E216" i="63"/>
  <c r="I215" i="63"/>
  <c r="H215" i="63"/>
  <c r="D215" i="63"/>
  <c r="L213" i="63"/>
  <c r="L212" i="63" s="1"/>
  <c r="H213" i="63"/>
  <c r="H212" i="63" s="1"/>
  <c r="H211" i="63" s="1"/>
  <c r="H210" i="63" s="1"/>
  <c r="G213" i="63"/>
  <c r="F213" i="63"/>
  <c r="F212" i="63" s="1"/>
  <c r="F211" i="63" s="1"/>
  <c r="F210" i="63" s="1"/>
  <c r="E214" i="63"/>
  <c r="P213" i="63"/>
  <c r="P212" i="63" s="1"/>
  <c r="P211" i="63" s="1"/>
  <c r="P210" i="63" s="1"/>
  <c r="M213" i="63"/>
  <c r="K213" i="63"/>
  <c r="J213" i="63"/>
  <c r="J212" i="63" s="1"/>
  <c r="J211" i="63" s="1"/>
  <c r="J210" i="63" s="1"/>
  <c r="D213" i="63"/>
  <c r="K212" i="63"/>
  <c r="K211" i="63" s="1"/>
  <c r="K210" i="63" s="1"/>
  <c r="C212" i="63"/>
  <c r="L211" i="63"/>
  <c r="L210" i="63" s="1"/>
  <c r="Q209" i="63"/>
  <c r="N209" i="63"/>
  <c r="O209" i="63" s="1"/>
  <c r="E209" i="63"/>
  <c r="M205" i="63"/>
  <c r="M204" i="63" s="1"/>
  <c r="E208" i="63"/>
  <c r="N207" i="63"/>
  <c r="O207" i="63" s="1"/>
  <c r="K205" i="63"/>
  <c r="K204" i="63" s="1"/>
  <c r="H205" i="63"/>
  <c r="H204" i="63" s="1"/>
  <c r="Q207" i="63"/>
  <c r="E207" i="63"/>
  <c r="E206" i="63"/>
  <c r="P205" i="63"/>
  <c r="P204" i="63" s="1"/>
  <c r="J205" i="63"/>
  <c r="J204" i="63" s="1"/>
  <c r="D205" i="63"/>
  <c r="C204" i="63"/>
  <c r="Q203" i="63"/>
  <c r="N203" i="63"/>
  <c r="O203" i="63" s="1"/>
  <c r="E203" i="63"/>
  <c r="E202" i="63"/>
  <c r="N201" i="63"/>
  <c r="O201" i="63" s="1"/>
  <c r="Q201" i="63"/>
  <c r="E201" i="63"/>
  <c r="Q200" i="63"/>
  <c r="E200" i="63"/>
  <c r="Q199" i="63"/>
  <c r="N199" i="63"/>
  <c r="E199" i="63"/>
  <c r="Q198" i="63"/>
  <c r="N198" i="63"/>
  <c r="O198" i="63" s="1"/>
  <c r="K195" i="63"/>
  <c r="K194" i="63" s="1"/>
  <c r="E198" i="63"/>
  <c r="L195" i="63"/>
  <c r="L194" i="63" s="1"/>
  <c r="N197" i="63"/>
  <c r="O197" i="63" s="1"/>
  <c r="E197" i="63"/>
  <c r="J195" i="63"/>
  <c r="J194" i="63" s="1"/>
  <c r="E196" i="63"/>
  <c r="H195" i="63"/>
  <c r="H194" i="63" s="1"/>
  <c r="D195" i="63"/>
  <c r="C194" i="63"/>
  <c r="P190" i="63"/>
  <c r="P189" i="63" s="1"/>
  <c r="Q193" i="63"/>
  <c r="N193" i="63"/>
  <c r="E193" i="63"/>
  <c r="Q192" i="63"/>
  <c r="N192" i="63"/>
  <c r="O192" i="63" s="1"/>
  <c r="H190" i="63"/>
  <c r="H189" i="63" s="1"/>
  <c r="E192" i="63"/>
  <c r="L190" i="63"/>
  <c r="L189" i="63" s="1"/>
  <c r="K190" i="63"/>
  <c r="K189" i="63" s="1"/>
  <c r="N191" i="63"/>
  <c r="F190" i="63"/>
  <c r="F189" i="63" s="1"/>
  <c r="E191" i="63"/>
  <c r="M190" i="63"/>
  <c r="M189" i="63" s="1"/>
  <c r="J190" i="63"/>
  <c r="J189" i="63" s="1"/>
  <c r="G190" i="63"/>
  <c r="D190" i="63"/>
  <c r="G189" i="63"/>
  <c r="C189" i="63"/>
  <c r="Q188" i="63"/>
  <c r="N188" i="63"/>
  <c r="O188" i="63" s="1"/>
  <c r="E188" i="63"/>
  <c r="E187" i="63"/>
  <c r="N186" i="63"/>
  <c r="O186" i="63" s="1"/>
  <c r="Q186" i="63"/>
  <c r="E186" i="63"/>
  <c r="O185" i="63"/>
  <c r="Q185" i="63"/>
  <c r="N185" i="63"/>
  <c r="E185" i="63"/>
  <c r="N184" i="63"/>
  <c r="Q184" i="63"/>
  <c r="E184" i="63"/>
  <c r="Q183" i="63"/>
  <c r="N183" i="63"/>
  <c r="O183" i="63" s="1"/>
  <c r="E183" i="63"/>
  <c r="Q182" i="63"/>
  <c r="E182" i="63"/>
  <c r="E181" i="63"/>
  <c r="N180" i="63"/>
  <c r="O180" i="63" s="1"/>
  <c r="Q180" i="63"/>
  <c r="E180" i="63"/>
  <c r="Q179" i="63"/>
  <c r="E179" i="63"/>
  <c r="N178" i="63"/>
  <c r="O178" i="63" s="1"/>
  <c r="Q178" i="63"/>
  <c r="E178" i="63"/>
  <c r="Q177" i="63"/>
  <c r="N177" i="63"/>
  <c r="O177" i="63" s="1"/>
  <c r="E177" i="63"/>
  <c r="Q176" i="63"/>
  <c r="E176" i="63"/>
  <c r="E175" i="63"/>
  <c r="N174" i="63"/>
  <c r="O174" i="63" s="1"/>
  <c r="Q174" i="63"/>
  <c r="E174" i="63"/>
  <c r="Q173" i="63"/>
  <c r="N173" i="63"/>
  <c r="O173" i="63" s="1"/>
  <c r="E173" i="63"/>
  <c r="N172" i="63"/>
  <c r="O172" i="63" s="1"/>
  <c r="Q172" i="63"/>
  <c r="E172" i="63"/>
  <c r="Q171" i="63"/>
  <c r="N171" i="63"/>
  <c r="O171" i="63" s="1"/>
  <c r="E171" i="63"/>
  <c r="Q170" i="63"/>
  <c r="E170" i="63"/>
  <c r="E169" i="63"/>
  <c r="N168" i="63"/>
  <c r="O168" i="63" s="1"/>
  <c r="Q168" i="63"/>
  <c r="E168" i="63"/>
  <c r="Q167" i="63"/>
  <c r="N167" i="63"/>
  <c r="O167" i="63" s="1"/>
  <c r="E167" i="63"/>
  <c r="N166" i="63"/>
  <c r="O166" i="63" s="1"/>
  <c r="Q166" i="63"/>
  <c r="E166" i="63"/>
  <c r="Q165" i="63"/>
  <c r="N165" i="63"/>
  <c r="O165" i="63" s="1"/>
  <c r="E165" i="63"/>
  <c r="Q164" i="63"/>
  <c r="E164" i="63"/>
  <c r="N163" i="63"/>
  <c r="O163" i="63" s="1"/>
  <c r="E163" i="63"/>
  <c r="N162" i="63"/>
  <c r="O162" i="63" s="1"/>
  <c r="Q162" i="63"/>
  <c r="E162" i="63"/>
  <c r="Q161" i="63"/>
  <c r="E161" i="63"/>
  <c r="N160" i="63"/>
  <c r="O160" i="63" s="1"/>
  <c r="Q160" i="63"/>
  <c r="E160" i="63"/>
  <c r="Q159" i="63"/>
  <c r="N159" i="63"/>
  <c r="O159" i="63" s="1"/>
  <c r="E159" i="63"/>
  <c r="N158" i="63"/>
  <c r="O158" i="63" s="1"/>
  <c r="Q158" i="63"/>
  <c r="E158" i="63"/>
  <c r="Q157" i="63"/>
  <c r="N157" i="63"/>
  <c r="O157" i="63" s="1"/>
  <c r="E157" i="63"/>
  <c r="N156" i="63"/>
  <c r="O156" i="63" s="1"/>
  <c r="Q156" i="63"/>
  <c r="E156" i="63"/>
  <c r="O155" i="63"/>
  <c r="Q155" i="63"/>
  <c r="N155" i="63"/>
  <c r="E155" i="63"/>
  <c r="N154" i="63"/>
  <c r="Q154" i="63"/>
  <c r="E154" i="63"/>
  <c r="Q153" i="63"/>
  <c r="N153" i="63"/>
  <c r="O153" i="63" s="1"/>
  <c r="E153" i="63"/>
  <c r="N152" i="63"/>
  <c r="O152" i="63" s="1"/>
  <c r="Q152" i="63"/>
  <c r="E152" i="63"/>
  <c r="Q151" i="63"/>
  <c r="N151" i="63"/>
  <c r="O151" i="63" s="1"/>
  <c r="E151" i="63"/>
  <c r="N150" i="63"/>
  <c r="O150" i="63" s="1"/>
  <c r="Q150" i="63"/>
  <c r="E150" i="63"/>
  <c r="Q149" i="63"/>
  <c r="N149" i="63"/>
  <c r="O149" i="63" s="1"/>
  <c r="E149" i="63"/>
  <c r="N148" i="63"/>
  <c r="O148" i="63" s="1"/>
  <c r="Q148" i="63"/>
  <c r="E148" i="63"/>
  <c r="Q147" i="63"/>
  <c r="N147" i="63"/>
  <c r="O147" i="63" s="1"/>
  <c r="E147" i="63"/>
  <c r="N146" i="63"/>
  <c r="O146" i="63" s="1"/>
  <c r="Q146" i="63"/>
  <c r="E146" i="63"/>
  <c r="N145" i="63"/>
  <c r="O145" i="63" s="1"/>
  <c r="E145" i="63"/>
  <c r="N144" i="63"/>
  <c r="O144" i="63" s="1"/>
  <c r="Q144" i="63"/>
  <c r="E144" i="63"/>
  <c r="O143" i="63"/>
  <c r="Q143" i="63"/>
  <c r="N143" i="63"/>
  <c r="E143" i="63"/>
  <c r="N142" i="63"/>
  <c r="Q142" i="63"/>
  <c r="E142" i="63"/>
  <c r="Q141" i="63"/>
  <c r="N141" i="63"/>
  <c r="O141" i="63" s="1"/>
  <c r="E141" i="63"/>
  <c r="N140" i="63"/>
  <c r="O140" i="63" s="1"/>
  <c r="Q140" i="63"/>
  <c r="E140" i="63"/>
  <c r="M137" i="63"/>
  <c r="M128" i="63" s="1"/>
  <c r="E139" i="63"/>
  <c r="N138" i="63"/>
  <c r="L137" i="63"/>
  <c r="L128" i="63" s="1"/>
  <c r="J137" i="63"/>
  <c r="H137" i="63"/>
  <c r="Q138" i="63"/>
  <c r="F137" i="63"/>
  <c r="E138" i="63"/>
  <c r="D137" i="63"/>
  <c r="N136" i="63"/>
  <c r="O136" i="63" s="1"/>
  <c r="Q136" i="63"/>
  <c r="E136" i="63"/>
  <c r="Q135" i="63"/>
  <c r="K129" i="63"/>
  <c r="N135" i="63"/>
  <c r="O135" i="63" s="1"/>
  <c r="E135" i="63"/>
  <c r="N134" i="63"/>
  <c r="O134" i="63" s="1"/>
  <c r="Q134" i="63"/>
  <c r="E134" i="63"/>
  <c r="M129" i="63"/>
  <c r="E133" i="63"/>
  <c r="N132" i="63"/>
  <c r="O132" i="63" s="1"/>
  <c r="Q132" i="63"/>
  <c r="E132" i="63"/>
  <c r="O131" i="63"/>
  <c r="Q131" i="63"/>
  <c r="N131" i="63"/>
  <c r="E131" i="63"/>
  <c r="P129" i="63"/>
  <c r="L129" i="63"/>
  <c r="N130" i="63"/>
  <c r="H129" i="63"/>
  <c r="F129" i="63"/>
  <c r="E130" i="63"/>
  <c r="D129" i="63"/>
  <c r="F128" i="63"/>
  <c r="C128" i="63"/>
  <c r="N127" i="63"/>
  <c r="O127" i="63" s="1"/>
  <c r="E127" i="63"/>
  <c r="N126" i="63"/>
  <c r="O126" i="63" s="1"/>
  <c r="Q126" i="63"/>
  <c r="E126" i="63"/>
  <c r="E125" i="63"/>
  <c r="P120" i="63"/>
  <c r="P119" i="63" s="1"/>
  <c r="J120" i="63"/>
  <c r="J119" i="63" s="1"/>
  <c r="Q124" i="63"/>
  <c r="N124" i="63"/>
  <c r="E124" i="63"/>
  <c r="Q123" i="63"/>
  <c r="N123" i="63"/>
  <c r="O123" i="63" s="1"/>
  <c r="E123" i="63"/>
  <c r="Q122" i="63"/>
  <c r="N122" i="63"/>
  <c r="O122" i="63" s="1"/>
  <c r="E122" i="63"/>
  <c r="M120" i="63"/>
  <c r="M119" i="63" s="1"/>
  <c r="L120" i="63"/>
  <c r="L119" i="63" s="1"/>
  <c r="Q121" i="63"/>
  <c r="F120" i="63"/>
  <c r="F119" i="63" s="1"/>
  <c r="E121" i="63"/>
  <c r="H120" i="63"/>
  <c r="H119" i="63" s="1"/>
  <c r="D120" i="63"/>
  <c r="C119" i="63"/>
  <c r="Q118" i="63"/>
  <c r="N118" i="63"/>
  <c r="O118" i="63" s="1"/>
  <c r="E118" i="63"/>
  <c r="Q117" i="63"/>
  <c r="P115" i="63"/>
  <c r="P114" i="63" s="1"/>
  <c r="N117" i="63"/>
  <c r="O117" i="63" s="1"/>
  <c r="E117" i="63"/>
  <c r="Q116" i="63"/>
  <c r="N116" i="63"/>
  <c r="O116" i="63" s="1"/>
  <c r="L115" i="63"/>
  <c r="L114" i="63" s="1"/>
  <c r="K115" i="63"/>
  <c r="K114" i="63" s="1"/>
  <c r="J115" i="63"/>
  <c r="J114" i="63" s="1"/>
  <c r="H115" i="63"/>
  <c r="H114" i="63" s="1"/>
  <c r="F115" i="63"/>
  <c r="F114" i="63" s="1"/>
  <c r="E116" i="63"/>
  <c r="M115" i="63"/>
  <c r="M114" i="63" s="1"/>
  <c r="I115" i="63"/>
  <c r="G115" i="63"/>
  <c r="G114" i="63" s="1"/>
  <c r="D115" i="63"/>
  <c r="C114" i="63"/>
  <c r="E113" i="63"/>
  <c r="Q112" i="63"/>
  <c r="N112" i="63"/>
  <c r="E112" i="63"/>
  <c r="Q111" i="63"/>
  <c r="N111" i="63"/>
  <c r="O111" i="63" s="1"/>
  <c r="E111" i="63"/>
  <c r="N110" i="63"/>
  <c r="O110" i="63" s="1"/>
  <c r="Q110" i="63"/>
  <c r="E110" i="63"/>
  <c r="N109" i="63"/>
  <c r="O109" i="63" s="1"/>
  <c r="E109" i="63"/>
  <c r="N108" i="63"/>
  <c r="O108" i="63" s="1"/>
  <c r="Q108" i="63"/>
  <c r="E108" i="63"/>
  <c r="E107" i="63"/>
  <c r="P100" i="63"/>
  <c r="P99" i="63" s="1"/>
  <c r="J100" i="63"/>
  <c r="J99" i="63" s="1"/>
  <c r="Q106" i="63"/>
  <c r="N106" i="63"/>
  <c r="E106" i="63"/>
  <c r="Q105" i="63"/>
  <c r="N105" i="63"/>
  <c r="O105" i="63" s="1"/>
  <c r="E105" i="63"/>
  <c r="N104" i="63"/>
  <c r="O104" i="63" s="1"/>
  <c r="L100" i="63"/>
  <c r="L99" i="63" s="1"/>
  <c r="Q104" i="63"/>
  <c r="F100" i="63"/>
  <c r="F99" i="63" s="1"/>
  <c r="E104" i="63"/>
  <c r="M100" i="63"/>
  <c r="M99" i="63" s="1"/>
  <c r="N103" i="63"/>
  <c r="O103" i="63" s="1"/>
  <c r="E103" i="63"/>
  <c r="N102" i="63"/>
  <c r="O102" i="63" s="1"/>
  <c r="Q102" i="63"/>
  <c r="E102" i="63"/>
  <c r="H100" i="63"/>
  <c r="H99" i="63" s="1"/>
  <c r="E101" i="63"/>
  <c r="D100" i="63"/>
  <c r="C99" i="63"/>
  <c r="Q97" i="63"/>
  <c r="N97" i="63"/>
  <c r="O97" i="63" s="1"/>
  <c r="E97" i="63"/>
  <c r="N96" i="63"/>
  <c r="O96" i="63" s="1"/>
  <c r="E96" i="63"/>
  <c r="N95" i="63"/>
  <c r="O95" i="63" s="1"/>
  <c r="Q95" i="63"/>
  <c r="E95" i="63"/>
  <c r="Q94" i="63"/>
  <c r="E94" i="63"/>
  <c r="Q93" i="63"/>
  <c r="E93" i="63"/>
  <c r="P92" i="63"/>
  <c r="M92" i="63"/>
  <c r="K92" i="63"/>
  <c r="J92" i="63"/>
  <c r="I92" i="63"/>
  <c r="Q92" i="63" s="1"/>
  <c r="H92" i="63"/>
  <c r="G92" i="63"/>
  <c r="D92" i="63"/>
  <c r="Q91" i="63"/>
  <c r="N91" i="63"/>
  <c r="H90" i="63"/>
  <c r="F90" i="63"/>
  <c r="E91" i="63"/>
  <c r="P90" i="63"/>
  <c r="M90" i="63"/>
  <c r="L90" i="63"/>
  <c r="K90" i="63"/>
  <c r="J90" i="63"/>
  <c r="I90" i="63"/>
  <c r="Q90" i="63" s="1"/>
  <c r="G90" i="63"/>
  <c r="D90" i="63"/>
  <c r="Q89" i="63"/>
  <c r="P88" i="63"/>
  <c r="J88" i="63"/>
  <c r="H88" i="63"/>
  <c r="H83" i="63" s="1"/>
  <c r="N89" i="63"/>
  <c r="F88" i="63"/>
  <c r="E89" i="63"/>
  <c r="M88" i="63"/>
  <c r="L88" i="63"/>
  <c r="K88" i="63"/>
  <c r="I88" i="63"/>
  <c r="Q88" i="63" s="1"/>
  <c r="G88" i="63"/>
  <c r="D88" i="63"/>
  <c r="Q87" i="63"/>
  <c r="G86" i="63"/>
  <c r="G83" i="63" s="1"/>
  <c r="F86" i="63"/>
  <c r="E87" i="63"/>
  <c r="P86" i="63"/>
  <c r="M86" i="63"/>
  <c r="L86" i="63"/>
  <c r="K86" i="63"/>
  <c r="J86" i="63"/>
  <c r="H86" i="63"/>
  <c r="D86" i="63"/>
  <c r="Q85" i="63"/>
  <c r="K84" i="63"/>
  <c r="K83" i="63" s="1"/>
  <c r="I84" i="63"/>
  <c r="N85" i="63"/>
  <c r="E85" i="63"/>
  <c r="P84" i="63"/>
  <c r="P83" i="63" s="1"/>
  <c r="M84" i="63"/>
  <c r="L84" i="63"/>
  <c r="J84" i="63"/>
  <c r="J83" i="63" s="1"/>
  <c r="H84" i="63"/>
  <c r="G84" i="63"/>
  <c r="F84" i="63"/>
  <c r="D84" i="63"/>
  <c r="M83" i="63"/>
  <c r="C83" i="63"/>
  <c r="N82" i="63"/>
  <c r="O82" i="63" s="1"/>
  <c r="O81" i="63" s="1"/>
  <c r="L81" i="63"/>
  <c r="L78" i="63" s="1"/>
  <c r="J81" i="63"/>
  <c r="Q82" i="63"/>
  <c r="H81" i="63"/>
  <c r="F81" i="63"/>
  <c r="E82" i="63"/>
  <c r="P81" i="63"/>
  <c r="M81" i="63"/>
  <c r="K81" i="63"/>
  <c r="I81" i="63"/>
  <c r="Q81" i="63" s="1"/>
  <c r="G81" i="63"/>
  <c r="D81" i="63"/>
  <c r="P79" i="63"/>
  <c r="P78" i="63" s="1"/>
  <c r="J79" i="63"/>
  <c r="J78" i="63" s="1"/>
  <c r="H79" i="63"/>
  <c r="H78" i="63" s="1"/>
  <c r="N80" i="63"/>
  <c r="F79" i="63"/>
  <c r="E80" i="63"/>
  <c r="Q79" i="63"/>
  <c r="M79" i="63"/>
  <c r="M78" i="63" s="1"/>
  <c r="L79" i="63"/>
  <c r="K79" i="63"/>
  <c r="K78" i="63" s="1"/>
  <c r="I79" i="63"/>
  <c r="I78" i="63" s="1"/>
  <c r="Q78" i="63" s="1"/>
  <c r="G79" i="63"/>
  <c r="G78" i="63" s="1"/>
  <c r="D79" i="63"/>
  <c r="C78" i="63"/>
  <c r="M76" i="63"/>
  <c r="K76" i="63"/>
  <c r="Q77" i="63"/>
  <c r="N77" i="63"/>
  <c r="E77" i="63"/>
  <c r="P76" i="63"/>
  <c r="L76" i="63"/>
  <c r="J76" i="63"/>
  <c r="H76" i="63"/>
  <c r="F76" i="63"/>
  <c r="D76" i="63"/>
  <c r="I73" i="63"/>
  <c r="N75" i="63"/>
  <c r="O75" i="63" s="1"/>
  <c r="E75" i="63"/>
  <c r="P73" i="63"/>
  <c r="P72" i="63" s="1"/>
  <c r="L73" i="63"/>
  <c r="L72" i="63" s="1"/>
  <c r="J73" i="63"/>
  <c r="J72" i="63" s="1"/>
  <c r="N74" i="63"/>
  <c r="F73" i="63"/>
  <c r="F72" i="63" s="1"/>
  <c r="E74" i="63"/>
  <c r="M73" i="63"/>
  <c r="K73" i="63"/>
  <c r="K72" i="63" s="1"/>
  <c r="K71" i="63" s="1"/>
  <c r="H73" i="63"/>
  <c r="H72" i="63" s="1"/>
  <c r="D73" i="63"/>
  <c r="C72" i="63"/>
  <c r="M69" i="63"/>
  <c r="J69" i="63"/>
  <c r="Q70" i="63"/>
  <c r="N70" i="63"/>
  <c r="E70" i="63"/>
  <c r="P69" i="63"/>
  <c r="L69" i="63"/>
  <c r="K69" i="63"/>
  <c r="H69" i="63"/>
  <c r="H66" i="63" s="1"/>
  <c r="F69" i="63"/>
  <c r="D69" i="63"/>
  <c r="L67" i="63"/>
  <c r="L66" i="63" s="1"/>
  <c r="K67" i="63"/>
  <c r="K66" i="63" s="1"/>
  <c r="Q68" i="63"/>
  <c r="N68" i="63"/>
  <c r="F67" i="63"/>
  <c r="F66" i="63" s="1"/>
  <c r="E68" i="63"/>
  <c r="P67" i="63"/>
  <c r="P66" i="63" s="1"/>
  <c r="M67" i="63"/>
  <c r="J67" i="63"/>
  <c r="J66" i="63" s="1"/>
  <c r="H67" i="63"/>
  <c r="G67" i="63"/>
  <c r="D67" i="63"/>
  <c r="C66" i="63"/>
  <c r="Q65" i="63"/>
  <c r="N65" i="63"/>
  <c r="O65" i="63" s="1"/>
  <c r="E65" i="63"/>
  <c r="Q64" i="63"/>
  <c r="N64" i="63"/>
  <c r="O64" i="63" s="1"/>
  <c r="E64" i="63"/>
  <c r="Q63" i="63"/>
  <c r="N63" i="63"/>
  <c r="O63" i="63" s="1"/>
  <c r="E63" i="63"/>
  <c r="Q62" i="63"/>
  <c r="N62" i="63"/>
  <c r="O62" i="63" s="1"/>
  <c r="E62" i="63"/>
  <c r="J58" i="63"/>
  <c r="J57" i="63" s="1"/>
  <c r="Q61" i="63"/>
  <c r="N61" i="63"/>
  <c r="O61" i="63" s="1"/>
  <c r="E61" i="63"/>
  <c r="Q60" i="63"/>
  <c r="N60" i="63"/>
  <c r="O60" i="63" s="1"/>
  <c r="K58" i="63"/>
  <c r="K57" i="63" s="1"/>
  <c r="E60" i="63"/>
  <c r="L58" i="63"/>
  <c r="L57" i="63" s="1"/>
  <c r="I58" i="63"/>
  <c r="H58" i="63"/>
  <c r="H57" i="63" s="1"/>
  <c r="N59" i="63"/>
  <c r="F58" i="63"/>
  <c r="F57" i="63" s="1"/>
  <c r="E59" i="63"/>
  <c r="P58" i="63"/>
  <c r="P57" i="63" s="1"/>
  <c r="M58" i="63"/>
  <c r="M57" i="63" s="1"/>
  <c r="G58" i="63"/>
  <c r="G57" i="63" s="1"/>
  <c r="D58" i="63"/>
  <c r="C57" i="63"/>
  <c r="L55" i="63"/>
  <c r="L54" i="63" s="1"/>
  <c r="Q56" i="63"/>
  <c r="N56" i="63"/>
  <c r="F55" i="63"/>
  <c r="F54" i="63" s="1"/>
  <c r="E56" i="63"/>
  <c r="P55" i="63"/>
  <c r="P54" i="63" s="1"/>
  <c r="M55" i="63"/>
  <c r="M54" i="63" s="1"/>
  <c r="K55" i="63"/>
  <c r="J55" i="63"/>
  <c r="J54" i="63" s="1"/>
  <c r="H55" i="63"/>
  <c r="G55" i="63"/>
  <c r="G54" i="63" s="1"/>
  <c r="D55" i="63"/>
  <c r="K54" i="63"/>
  <c r="H54" i="63"/>
  <c r="C54" i="63"/>
  <c r="Q53" i="63"/>
  <c r="N53" i="63"/>
  <c r="O53" i="63" s="1"/>
  <c r="E53" i="63"/>
  <c r="Q52" i="63"/>
  <c r="E52" i="63"/>
  <c r="Q51" i="63"/>
  <c r="N51" i="63"/>
  <c r="O51" i="63" s="1"/>
  <c r="E51" i="63"/>
  <c r="I47" i="63"/>
  <c r="N50" i="63"/>
  <c r="O50" i="63" s="1"/>
  <c r="E50" i="63"/>
  <c r="P47" i="63"/>
  <c r="M47" i="63"/>
  <c r="J47" i="63"/>
  <c r="N49" i="63"/>
  <c r="O49" i="63" s="1"/>
  <c r="E49" i="63"/>
  <c r="Q48" i="63"/>
  <c r="N48" i="63"/>
  <c r="O48" i="63" s="1"/>
  <c r="K47" i="63"/>
  <c r="H47" i="63"/>
  <c r="G47" i="63"/>
  <c r="E48" i="63"/>
  <c r="L47" i="63"/>
  <c r="F47" i="63"/>
  <c r="D47" i="63"/>
  <c r="P45" i="63"/>
  <c r="M45" i="63"/>
  <c r="J45" i="63"/>
  <c r="Q46" i="63"/>
  <c r="N46" i="63"/>
  <c r="E46" i="63"/>
  <c r="L45" i="63"/>
  <c r="K45" i="63"/>
  <c r="H45" i="63"/>
  <c r="F45" i="63"/>
  <c r="D45" i="63"/>
  <c r="Q44" i="63"/>
  <c r="N44" i="63"/>
  <c r="O44" i="63" s="1"/>
  <c r="E44" i="63"/>
  <c r="P41" i="63"/>
  <c r="J41" i="63"/>
  <c r="N43" i="63"/>
  <c r="O43" i="63" s="1"/>
  <c r="E43" i="63"/>
  <c r="Q42" i="63"/>
  <c r="N42" i="63"/>
  <c r="O42" i="63" s="1"/>
  <c r="O41" i="63" s="1"/>
  <c r="M41" i="63"/>
  <c r="K41" i="63"/>
  <c r="H41" i="63"/>
  <c r="G41" i="63"/>
  <c r="E42" i="63"/>
  <c r="L41" i="63"/>
  <c r="I41" i="63"/>
  <c r="Q41" i="63" s="1"/>
  <c r="F41" i="63"/>
  <c r="D41" i="63"/>
  <c r="Q40" i="63"/>
  <c r="N40" i="63"/>
  <c r="O40" i="63" s="1"/>
  <c r="E40" i="63"/>
  <c r="Q39" i="63"/>
  <c r="N39" i="63"/>
  <c r="O39" i="63" s="1"/>
  <c r="H37" i="63"/>
  <c r="E39" i="63"/>
  <c r="L37" i="63"/>
  <c r="L36" i="63" s="1"/>
  <c r="K37" i="63"/>
  <c r="K36" i="63" s="1"/>
  <c r="Q38" i="63"/>
  <c r="N38" i="63"/>
  <c r="F37" i="63"/>
  <c r="F36" i="63" s="1"/>
  <c r="E38" i="63"/>
  <c r="P37" i="63"/>
  <c r="P36" i="63" s="1"/>
  <c r="M37" i="63"/>
  <c r="J37" i="63"/>
  <c r="G37" i="63"/>
  <c r="D37" i="63"/>
  <c r="C36" i="63"/>
  <c r="Q35" i="63"/>
  <c r="N35" i="63"/>
  <c r="O35" i="63" s="1"/>
  <c r="E35" i="63"/>
  <c r="P32" i="63"/>
  <c r="M32" i="63"/>
  <c r="Q34" i="63"/>
  <c r="E34" i="63"/>
  <c r="Q33" i="63"/>
  <c r="N33" i="63"/>
  <c r="O33" i="63" s="1"/>
  <c r="K32" i="63"/>
  <c r="J32" i="63"/>
  <c r="H32" i="63"/>
  <c r="E33" i="63"/>
  <c r="L32" i="63"/>
  <c r="I32" i="63"/>
  <c r="F32" i="63"/>
  <c r="D32" i="63"/>
  <c r="Q31" i="63"/>
  <c r="N31" i="63"/>
  <c r="O31" i="63" s="1"/>
  <c r="E31" i="63"/>
  <c r="Q30" i="63"/>
  <c r="N30" i="63"/>
  <c r="O30" i="63" s="1"/>
  <c r="E30" i="63"/>
  <c r="Q29" i="63"/>
  <c r="N29" i="63"/>
  <c r="O29" i="63" s="1"/>
  <c r="E29" i="63"/>
  <c r="Q28" i="63"/>
  <c r="N28" i="63"/>
  <c r="O28" i="63" s="1"/>
  <c r="E28" i="63"/>
  <c r="Q27" i="63"/>
  <c r="N27" i="63"/>
  <c r="O27" i="63" s="1"/>
  <c r="E27" i="63"/>
  <c r="Q26" i="63"/>
  <c r="N26" i="63"/>
  <c r="O26" i="63" s="1"/>
  <c r="E26" i="63"/>
  <c r="Q25" i="63"/>
  <c r="N25" i="63"/>
  <c r="O25" i="63" s="1"/>
  <c r="E25" i="63"/>
  <c r="Q24" i="63"/>
  <c r="N24" i="63"/>
  <c r="O24" i="63" s="1"/>
  <c r="E24" i="63"/>
  <c r="L21" i="63"/>
  <c r="L20" i="63" s="1"/>
  <c r="Q23" i="63"/>
  <c r="N23" i="63"/>
  <c r="O23" i="63" s="1"/>
  <c r="F21" i="63"/>
  <c r="F20" i="63" s="1"/>
  <c r="E23" i="63"/>
  <c r="P21" i="63"/>
  <c r="P20" i="63" s="1"/>
  <c r="M21" i="63"/>
  <c r="J21" i="63"/>
  <c r="E22" i="63"/>
  <c r="K21" i="63"/>
  <c r="K20" i="63" s="1"/>
  <c r="H21" i="63"/>
  <c r="H20" i="63" s="1"/>
  <c r="D21" i="63"/>
  <c r="C20" i="63"/>
  <c r="Q19" i="63"/>
  <c r="N19" i="63"/>
  <c r="O19" i="63" s="1"/>
  <c r="E19" i="63"/>
  <c r="Q18" i="63"/>
  <c r="N18" i="63"/>
  <c r="O18" i="63" s="1"/>
  <c r="E18" i="63"/>
  <c r="Q17" i="63"/>
  <c r="E17" i="63"/>
  <c r="N16" i="63"/>
  <c r="O16" i="63" s="1"/>
  <c r="E16" i="63"/>
  <c r="Q15" i="63"/>
  <c r="E15" i="63"/>
  <c r="Q14" i="63"/>
  <c r="N14" i="63"/>
  <c r="O14" i="63" s="1"/>
  <c r="K12" i="63"/>
  <c r="H12" i="63"/>
  <c r="E14" i="63"/>
  <c r="L12" i="63"/>
  <c r="Q13" i="63"/>
  <c r="N13" i="63"/>
  <c r="F12" i="63"/>
  <c r="E13" i="63"/>
  <c r="P12" i="63"/>
  <c r="M12" i="63"/>
  <c r="J12" i="63"/>
  <c r="G12" i="63"/>
  <c r="D12" i="63"/>
  <c r="Q11" i="63"/>
  <c r="N11" i="63"/>
  <c r="O11" i="63" s="1"/>
  <c r="K9" i="63"/>
  <c r="K8" i="63" s="1"/>
  <c r="K7" i="63" s="1"/>
  <c r="H9" i="63"/>
  <c r="E11" i="63"/>
  <c r="L9" i="63"/>
  <c r="I9" i="63"/>
  <c r="N10" i="63"/>
  <c r="F9" i="63"/>
  <c r="E10" i="63"/>
  <c r="P9" i="63"/>
  <c r="P8" i="63" s="1"/>
  <c r="P7" i="63" s="1"/>
  <c r="M9" i="63"/>
  <c r="M8" i="63" s="1"/>
  <c r="J9" i="63"/>
  <c r="J8" i="63" s="1"/>
  <c r="D9" i="63"/>
  <c r="C8" i="63"/>
  <c r="Q343" i="62"/>
  <c r="U343" i="62"/>
  <c r="K342" i="62"/>
  <c r="K339" i="62" s="1"/>
  <c r="J342" i="62"/>
  <c r="I342" i="62"/>
  <c r="E343" i="62"/>
  <c r="S342" i="62"/>
  <c r="P342" i="62"/>
  <c r="O342" i="62"/>
  <c r="N342" i="62"/>
  <c r="M342" i="62"/>
  <c r="M339" i="62" s="1"/>
  <c r="M330" i="62" s="1"/>
  <c r="M329" i="62" s="1"/>
  <c r="L342" i="62"/>
  <c r="U342" i="62" s="1"/>
  <c r="D342" i="62"/>
  <c r="P340" i="62"/>
  <c r="P339" i="62" s="1"/>
  <c r="J340" i="62"/>
  <c r="I340" i="62"/>
  <c r="I339" i="62" s="1"/>
  <c r="E341" i="62"/>
  <c r="S340" i="62"/>
  <c r="O340" i="62"/>
  <c r="N340" i="62"/>
  <c r="N339" i="62" s="1"/>
  <c r="M340" i="62"/>
  <c r="K340" i="62"/>
  <c r="H339" i="62"/>
  <c r="D340" i="62"/>
  <c r="G339" i="62" s="1"/>
  <c r="S339" i="62"/>
  <c r="O339" i="62"/>
  <c r="C339" i="62"/>
  <c r="P337" i="62"/>
  <c r="O337" i="62"/>
  <c r="J337" i="62"/>
  <c r="I337" i="62"/>
  <c r="E338" i="62"/>
  <c r="S337" i="62"/>
  <c r="N337" i="62"/>
  <c r="M337" i="62"/>
  <c r="K337" i="62"/>
  <c r="D337" i="62"/>
  <c r="S335" i="62"/>
  <c r="S334" i="62" s="1"/>
  <c r="P335" i="62"/>
  <c r="P334" i="62" s="1"/>
  <c r="M335" i="62"/>
  <c r="M334" i="62" s="1"/>
  <c r="U336" i="62"/>
  <c r="K335" i="62"/>
  <c r="K334" i="62" s="1"/>
  <c r="Q336" i="62"/>
  <c r="E336" i="62"/>
  <c r="O335" i="62"/>
  <c r="O334" i="62" s="1"/>
  <c r="N335" i="62"/>
  <c r="L335" i="62"/>
  <c r="T335" i="62" s="1"/>
  <c r="I335" i="62"/>
  <c r="I334" i="62" s="1"/>
  <c r="D335" i="62"/>
  <c r="H334" i="62" s="1"/>
  <c r="N334" i="62"/>
  <c r="F334" i="62"/>
  <c r="C334" i="62"/>
  <c r="S332" i="62"/>
  <c r="S331" i="62" s="1"/>
  <c r="S330" i="62" s="1"/>
  <c r="S329" i="62" s="1"/>
  <c r="P332" i="62"/>
  <c r="P331" i="62" s="1"/>
  <c r="P330" i="62" s="1"/>
  <c r="P329" i="62" s="1"/>
  <c r="M332" i="62"/>
  <c r="M331" i="62" s="1"/>
  <c r="U333" i="62"/>
  <c r="K332" i="62"/>
  <c r="K331" i="62" s="1"/>
  <c r="K330" i="62" s="1"/>
  <c r="K329" i="62" s="1"/>
  <c r="Q333" i="62"/>
  <c r="E333" i="62"/>
  <c r="O332" i="62"/>
  <c r="O331" i="62" s="1"/>
  <c r="O330" i="62" s="1"/>
  <c r="O329" i="62" s="1"/>
  <c r="N332" i="62"/>
  <c r="L332" i="62"/>
  <c r="L331" i="62" s="1"/>
  <c r="I332" i="62"/>
  <c r="I331" i="62" s="1"/>
  <c r="I330" i="62" s="1"/>
  <c r="I329" i="62" s="1"/>
  <c r="G331" i="62"/>
  <c r="F331" i="62"/>
  <c r="D332" i="62"/>
  <c r="H331" i="62" s="1"/>
  <c r="T331" i="62"/>
  <c r="N331" i="62"/>
  <c r="N330" i="62" s="1"/>
  <c r="N329" i="62" s="1"/>
  <c r="C331" i="62"/>
  <c r="U328" i="62"/>
  <c r="S327" i="62"/>
  <c r="S326" i="62" s="1"/>
  <c r="S325" i="62" s="1"/>
  <c r="O327" i="62"/>
  <c r="O326" i="62" s="1"/>
  <c r="M327" i="62"/>
  <c r="M326" i="62" s="1"/>
  <c r="M325" i="62" s="1"/>
  <c r="L327" i="62"/>
  <c r="Q328" i="62"/>
  <c r="R328" i="62" s="1"/>
  <c r="R327" i="62" s="1"/>
  <c r="R326" i="62" s="1"/>
  <c r="R325" i="62" s="1"/>
  <c r="I327" i="62"/>
  <c r="I326" i="62" s="1"/>
  <c r="I325" i="62" s="1"/>
  <c r="E328" i="62"/>
  <c r="P327" i="62"/>
  <c r="N327" i="62"/>
  <c r="K327" i="62"/>
  <c r="K326" i="62" s="1"/>
  <c r="K325" i="62" s="1"/>
  <c r="D327" i="62"/>
  <c r="P326" i="62"/>
  <c r="P325" i="62" s="1"/>
  <c r="N326" i="62"/>
  <c r="N325" i="62" s="1"/>
  <c r="C326" i="62"/>
  <c r="O325" i="62"/>
  <c r="S323" i="62"/>
  <c r="S318" i="62" s="1"/>
  <c r="S317" i="62" s="1"/>
  <c r="S316" i="62" s="1"/>
  <c r="P323" i="62"/>
  <c r="N323" i="62"/>
  <c r="M323" i="62"/>
  <c r="T324" i="62"/>
  <c r="K323" i="62"/>
  <c r="Q324" i="62"/>
  <c r="E324" i="62"/>
  <c r="O323" i="62"/>
  <c r="L323" i="62"/>
  <c r="T323" i="62" s="1"/>
  <c r="I323" i="62"/>
  <c r="D323" i="62"/>
  <c r="T322" i="62"/>
  <c r="O321" i="62"/>
  <c r="N321" i="62"/>
  <c r="U322" i="62"/>
  <c r="K321" i="62"/>
  <c r="Q322" i="62"/>
  <c r="I321" i="62"/>
  <c r="E322" i="62"/>
  <c r="S321" i="62"/>
  <c r="P321" i="62"/>
  <c r="M321" i="62"/>
  <c r="L321" i="62"/>
  <c r="T321" i="62" s="1"/>
  <c r="J321" i="62"/>
  <c r="D321" i="62"/>
  <c r="U320" i="62"/>
  <c r="P319" i="62"/>
  <c r="P318" i="62" s="1"/>
  <c r="P317" i="62" s="1"/>
  <c r="P316" i="62" s="1"/>
  <c r="O319" i="62"/>
  <c r="O318" i="62" s="1"/>
  <c r="O317" i="62" s="1"/>
  <c r="O316" i="62" s="1"/>
  <c r="M319" i="62"/>
  <c r="L319" i="62"/>
  <c r="Q320" i="62"/>
  <c r="R320" i="62" s="1"/>
  <c r="R319" i="62" s="1"/>
  <c r="I319" i="62"/>
  <c r="I318" i="62" s="1"/>
  <c r="E320" i="62"/>
  <c r="S319" i="62"/>
  <c r="N319" i="62"/>
  <c r="K319" i="62"/>
  <c r="K318" i="62" s="1"/>
  <c r="K317" i="62" s="1"/>
  <c r="K316" i="62" s="1"/>
  <c r="D319" i="62"/>
  <c r="C318" i="62"/>
  <c r="I317" i="62"/>
  <c r="T315" i="62"/>
  <c r="Q315" i="62"/>
  <c r="N314" i="62"/>
  <c r="U315" i="62"/>
  <c r="K314" i="62"/>
  <c r="I314" i="62"/>
  <c r="E315" i="62"/>
  <c r="S314" i="62"/>
  <c r="P314" i="62"/>
  <c r="O314" i="62"/>
  <c r="M314" i="62"/>
  <c r="J314" i="62"/>
  <c r="D314" i="62"/>
  <c r="S312" i="62"/>
  <c r="P312" i="62"/>
  <c r="O312" i="62"/>
  <c r="M312" i="62"/>
  <c r="L312" i="62"/>
  <c r="J312" i="62"/>
  <c r="I312" i="62"/>
  <c r="E313" i="62"/>
  <c r="N312" i="62"/>
  <c r="K312" i="62"/>
  <c r="D312" i="62"/>
  <c r="T311" i="62"/>
  <c r="P310" i="62"/>
  <c r="N310" i="62"/>
  <c r="N309" i="62" s="1"/>
  <c r="N308" i="62" s="1"/>
  <c r="N307" i="62" s="1"/>
  <c r="M310" i="62"/>
  <c r="M309" i="62" s="1"/>
  <c r="M308" i="62" s="1"/>
  <c r="M307" i="62" s="1"/>
  <c r="K310" i="62"/>
  <c r="K309" i="62" s="1"/>
  <c r="K308" i="62" s="1"/>
  <c r="K307" i="62" s="1"/>
  <c r="E311" i="62"/>
  <c r="S310" i="62"/>
  <c r="O310" i="62"/>
  <c r="O309" i="62" s="1"/>
  <c r="O308" i="62" s="1"/>
  <c r="O307" i="62" s="1"/>
  <c r="L310" i="62"/>
  <c r="I310" i="62"/>
  <c r="I309" i="62" s="1"/>
  <c r="I308" i="62" s="1"/>
  <c r="I307" i="62" s="1"/>
  <c r="D310" i="62"/>
  <c r="H309" i="62" s="1"/>
  <c r="H308" i="62" s="1"/>
  <c r="H307" i="62" s="1"/>
  <c r="P309" i="62"/>
  <c r="C309" i="62"/>
  <c r="P308" i="62"/>
  <c r="P307" i="62" s="1"/>
  <c r="Q306" i="62"/>
  <c r="R306" i="62" s="1"/>
  <c r="R305" i="62" s="1"/>
  <c r="P305" i="62"/>
  <c r="O305" i="62"/>
  <c r="M305" i="62"/>
  <c r="T306" i="62"/>
  <c r="J305" i="62"/>
  <c r="E306" i="62"/>
  <c r="S305" i="62"/>
  <c r="N305" i="62"/>
  <c r="L305" i="62"/>
  <c r="K305" i="62"/>
  <c r="K302" i="62" s="1"/>
  <c r="K301" i="62" s="1"/>
  <c r="K300" i="62" s="1"/>
  <c r="I305" i="62"/>
  <c r="D305" i="62"/>
  <c r="F302" i="62" s="1"/>
  <c r="F301" i="62" s="1"/>
  <c r="F300" i="62" s="1"/>
  <c r="T304" i="62"/>
  <c r="S303" i="62"/>
  <c r="S302" i="62" s="1"/>
  <c r="S301" i="62" s="1"/>
  <c r="S300" i="62" s="1"/>
  <c r="N303" i="62"/>
  <c r="N302" i="62" s="1"/>
  <c r="N301" i="62" s="1"/>
  <c r="N300" i="62" s="1"/>
  <c r="M303" i="62"/>
  <c r="K303" i="62"/>
  <c r="Q304" i="62"/>
  <c r="E304" i="62"/>
  <c r="U303" i="62"/>
  <c r="P303" i="62"/>
  <c r="O303" i="62"/>
  <c r="L303" i="62"/>
  <c r="T303" i="62" s="1"/>
  <c r="J303" i="62"/>
  <c r="I303" i="62"/>
  <c r="I302" i="62" s="1"/>
  <c r="I301" i="62" s="1"/>
  <c r="I300" i="62" s="1"/>
  <c r="D303" i="62"/>
  <c r="L302" i="62"/>
  <c r="C302" i="62"/>
  <c r="Q298" i="62"/>
  <c r="R298" i="62" s="1"/>
  <c r="U298" i="62"/>
  <c r="H298" i="62"/>
  <c r="E298" i="62"/>
  <c r="T297" i="62"/>
  <c r="U297" i="62"/>
  <c r="H297" i="62"/>
  <c r="E297" i="62"/>
  <c r="Q296" i="62"/>
  <c r="R296" i="62" s="1"/>
  <c r="U296" i="62"/>
  <c r="H296" i="62"/>
  <c r="E296" i="62"/>
  <c r="T295" i="62"/>
  <c r="O294" i="62"/>
  <c r="O293" i="62" s="1"/>
  <c r="N294" i="62"/>
  <c r="N293" i="62" s="1"/>
  <c r="M294" i="62"/>
  <c r="M293" i="62" s="1"/>
  <c r="U295" i="62"/>
  <c r="I294" i="62"/>
  <c r="I293" i="62" s="1"/>
  <c r="H295" i="62"/>
  <c r="E295" i="62"/>
  <c r="S294" i="62"/>
  <c r="S293" i="62" s="1"/>
  <c r="P294" i="62"/>
  <c r="L294" i="62"/>
  <c r="L293" i="62" s="1"/>
  <c r="K294" i="62"/>
  <c r="K293" i="62" s="1"/>
  <c r="J294" i="62"/>
  <c r="D294" i="62"/>
  <c r="G293" i="62" s="1"/>
  <c r="P293" i="62"/>
  <c r="J293" i="62"/>
  <c r="C293" i="62"/>
  <c r="T292" i="62"/>
  <c r="Q292" i="62"/>
  <c r="R292" i="62" s="1"/>
  <c r="H292" i="62"/>
  <c r="E292" i="62"/>
  <c r="T291" i="62"/>
  <c r="H291" i="62"/>
  <c r="E291" i="62"/>
  <c r="T290" i="62"/>
  <c r="Q290" i="62"/>
  <c r="R290" i="62" s="1"/>
  <c r="H290" i="62"/>
  <c r="E290" i="62"/>
  <c r="T289" i="62"/>
  <c r="Q289" i="62"/>
  <c r="R289" i="62" s="1"/>
  <c r="H289" i="62"/>
  <c r="E289" i="62"/>
  <c r="T288" i="62"/>
  <c r="Q288" i="62"/>
  <c r="R288" i="62" s="1"/>
  <c r="H288" i="62"/>
  <c r="E288" i="62"/>
  <c r="T287" i="62"/>
  <c r="Q287" i="62"/>
  <c r="R287" i="62" s="1"/>
  <c r="H287" i="62"/>
  <c r="E287" i="62"/>
  <c r="T286" i="62"/>
  <c r="Q286" i="62"/>
  <c r="R286" i="62" s="1"/>
  <c r="H286" i="62"/>
  <c r="E286" i="62"/>
  <c r="S284" i="62"/>
  <c r="S283" i="62" s="1"/>
  <c r="M284" i="62"/>
  <c r="M283" i="62" s="1"/>
  <c r="T285" i="62"/>
  <c r="K284" i="62"/>
  <c r="K283" i="62" s="1"/>
  <c r="Q285" i="62"/>
  <c r="H285" i="62"/>
  <c r="E285" i="62"/>
  <c r="P284" i="62"/>
  <c r="P283" i="62" s="1"/>
  <c r="O284" i="62"/>
  <c r="O283" i="62" s="1"/>
  <c r="N284" i="62"/>
  <c r="J284" i="62"/>
  <c r="J283" i="62" s="1"/>
  <c r="I284" i="62"/>
  <c r="I283" i="62" s="1"/>
  <c r="G283" i="62"/>
  <c r="D284" i="62"/>
  <c r="N283" i="62"/>
  <c r="H283" i="62"/>
  <c r="F283" i="62"/>
  <c r="C283" i="62"/>
  <c r="T282" i="62"/>
  <c r="Q282" i="62"/>
  <c r="R282" i="62" s="1"/>
  <c r="U282" i="62"/>
  <c r="H282" i="62"/>
  <c r="E282" i="62"/>
  <c r="T281" i="62"/>
  <c r="P280" i="62"/>
  <c r="P279" i="62" s="1"/>
  <c r="U281" i="62"/>
  <c r="K280" i="62"/>
  <c r="K279" i="62" s="1"/>
  <c r="Q281" i="62"/>
  <c r="I280" i="62"/>
  <c r="I279" i="62" s="1"/>
  <c r="H281" i="62"/>
  <c r="E281" i="62"/>
  <c r="S280" i="62"/>
  <c r="S279" i="62" s="1"/>
  <c r="O280" i="62"/>
  <c r="N280" i="62"/>
  <c r="N279" i="62" s="1"/>
  <c r="M280" i="62"/>
  <c r="M279" i="62" s="1"/>
  <c r="L280" i="62"/>
  <c r="H279" i="62"/>
  <c r="G279" i="62"/>
  <c r="D280" i="62"/>
  <c r="O279" i="62"/>
  <c r="L279" i="62"/>
  <c r="C279" i="62"/>
  <c r="Q278" i="62"/>
  <c r="R278" i="62" s="1"/>
  <c r="U278" i="62"/>
  <c r="H278" i="62"/>
  <c r="E278" i="62"/>
  <c r="U277" i="62"/>
  <c r="T277" i="62"/>
  <c r="Q277" i="62"/>
  <c r="R277" i="62" s="1"/>
  <c r="H277" i="62"/>
  <c r="E277" i="62"/>
  <c r="Q276" i="62"/>
  <c r="R276" i="62" s="1"/>
  <c r="H276" i="62"/>
  <c r="E276" i="62"/>
  <c r="U275" i="62"/>
  <c r="T275" i="62"/>
  <c r="Q275" i="62"/>
  <c r="R275" i="62" s="1"/>
  <c r="H275" i="62"/>
  <c r="E275" i="62"/>
  <c r="Q274" i="62"/>
  <c r="R274" i="62" s="1"/>
  <c r="H274" i="62"/>
  <c r="E274" i="62"/>
  <c r="U273" i="62"/>
  <c r="T273" i="62"/>
  <c r="Q273" i="62"/>
  <c r="R273" i="62" s="1"/>
  <c r="H273" i="62"/>
  <c r="E273" i="62"/>
  <c r="Q272" i="62"/>
  <c r="R272" i="62" s="1"/>
  <c r="H272" i="62"/>
  <c r="E272" i="62"/>
  <c r="U271" i="62"/>
  <c r="T271" i="62"/>
  <c r="Q271" i="62"/>
  <c r="R271" i="62" s="1"/>
  <c r="H271" i="62"/>
  <c r="E271" i="62"/>
  <c r="U270" i="62"/>
  <c r="Q270" i="62"/>
  <c r="R270" i="62" s="1"/>
  <c r="H270" i="62"/>
  <c r="E270" i="62"/>
  <c r="U269" i="62"/>
  <c r="T269" i="62"/>
  <c r="Q269" i="62"/>
  <c r="R269" i="62" s="1"/>
  <c r="H269" i="62"/>
  <c r="E269" i="62"/>
  <c r="U268" i="62"/>
  <c r="Q268" i="62"/>
  <c r="R268" i="62" s="1"/>
  <c r="H268" i="62"/>
  <c r="E268" i="62"/>
  <c r="U267" i="62"/>
  <c r="T267" i="62"/>
  <c r="Q267" i="62"/>
  <c r="R267" i="62" s="1"/>
  <c r="H267" i="62"/>
  <c r="E267" i="62"/>
  <c r="U266" i="62"/>
  <c r="Q266" i="62"/>
  <c r="R266" i="62" s="1"/>
  <c r="H266" i="62"/>
  <c r="E266" i="62"/>
  <c r="U265" i="62"/>
  <c r="Q265" i="62"/>
  <c r="R265" i="62" s="1"/>
  <c r="H265" i="62"/>
  <c r="E265" i="62"/>
  <c r="U264" i="62"/>
  <c r="Q264" i="62"/>
  <c r="R264" i="62" s="1"/>
  <c r="H264" i="62"/>
  <c r="E264" i="62"/>
  <c r="U263" i="62"/>
  <c r="Q263" i="62"/>
  <c r="R263" i="62" s="1"/>
  <c r="H263" i="62"/>
  <c r="E263" i="62"/>
  <c r="U262" i="62"/>
  <c r="Q262" i="62"/>
  <c r="R262" i="62" s="1"/>
  <c r="H262" i="62"/>
  <c r="E262" i="62"/>
  <c r="U261" i="62"/>
  <c r="Q261" i="62"/>
  <c r="R261" i="62" s="1"/>
  <c r="H261" i="62"/>
  <c r="E261" i="62"/>
  <c r="U260" i="62"/>
  <c r="Q260" i="62"/>
  <c r="R260" i="62" s="1"/>
  <c r="H260" i="62"/>
  <c r="E260" i="62"/>
  <c r="U259" i="62"/>
  <c r="Q259" i="62"/>
  <c r="R259" i="62" s="1"/>
  <c r="H259" i="62"/>
  <c r="E259" i="62"/>
  <c r="U258" i="62"/>
  <c r="Q258" i="62"/>
  <c r="R258" i="62" s="1"/>
  <c r="H258" i="62"/>
  <c r="E258" i="62"/>
  <c r="U257" i="62"/>
  <c r="Q257" i="62"/>
  <c r="R257" i="62" s="1"/>
  <c r="H257" i="62"/>
  <c r="E257" i="62"/>
  <c r="U256" i="62"/>
  <c r="Q256" i="62"/>
  <c r="R256" i="62" s="1"/>
  <c r="H256" i="62"/>
  <c r="E256" i="62"/>
  <c r="U255" i="62"/>
  <c r="Q255" i="62"/>
  <c r="R255" i="62" s="1"/>
  <c r="H255" i="62"/>
  <c r="E255" i="62"/>
  <c r="T254" i="62"/>
  <c r="Q254" i="62"/>
  <c r="R254" i="62" s="1"/>
  <c r="H254" i="62"/>
  <c r="E254" i="62"/>
  <c r="U253" i="62"/>
  <c r="Q253" i="62"/>
  <c r="R253" i="62" s="1"/>
  <c r="H253" i="62"/>
  <c r="E253" i="62"/>
  <c r="T252" i="62"/>
  <c r="Q252" i="62"/>
  <c r="R252" i="62" s="1"/>
  <c r="H252" i="62"/>
  <c r="E252" i="62"/>
  <c r="U251" i="62"/>
  <c r="Q251" i="62"/>
  <c r="R251" i="62" s="1"/>
  <c r="H251" i="62"/>
  <c r="E251" i="62"/>
  <c r="T250" i="62"/>
  <c r="Q250" i="62"/>
  <c r="R250" i="62" s="1"/>
  <c r="H250" i="62"/>
  <c r="E250" i="62"/>
  <c r="U249" i="62"/>
  <c r="Q249" i="62"/>
  <c r="R249" i="62" s="1"/>
  <c r="H249" i="62"/>
  <c r="E249" i="62"/>
  <c r="U248" i="62"/>
  <c r="T248" i="62"/>
  <c r="Q248" i="62"/>
  <c r="R248" i="62" s="1"/>
  <c r="H248" i="62"/>
  <c r="E248" i="62"/>
  <c r="U247" i="62"/>
  <c r="Q247" i="62"/>
  <c r="R247" i="62" s="1"/>
  <c r="H247" i="62"/>
  <c r="E247" i="62"/>
  <c r="U246" i="62"/>
  <c r="P245" i="62"/>
  <c r="P238" i="62" s="1"/>
  <c r="O245" i="62"/>
  <c r="T246" i="62"/>
  <c r="K245" i="62"/>
  <c r="J245" i="62"/>
  <c r="J238" i="62" s="1"/>
  <c r="I245" i="62"/>
  <c r="I238" i="62" s="1"/>
  <c r="H246" i="62"/>
  <c r="E246" i="62"/>
  <c r="S245" i="62"/>
  <c r="N245" i="62"/>
  <c r="M245" i="62"/>
  <c r="L245" i="62"/>
  <c r="D245" i="62"/>
  <c r="Q244" i="62"/>
  <c r="R244" i="62" s="1"/>
  <c r="U244" i="62"/>
  <c r="H244" i="62"/>
  <c r="E244" i="62"/>
  <c r="T243" i="62"/>
  <c r="Q243" i="62"/>
  <c r="R243" i="62" s="1"/>
  <c r="H243" i="62"/>
  <c r="E243" i="62"/>
  <c r="Q242" i="62"/>
  <c r="R242" i="62" s="1"/>
  <c r="U242" i="62"/>
  <c r="H242" i="62"/>
  <c r="E242" i="62"/>
  <c r="T241" i="62"/>
  <c r="N239" i="62"/>
  <c r="N238" i="62" s="1"/>
  <c r="U241" i="62"/>
  <c r="Q241" i="62"/>
  <c r="R241" i="62" s="1"/>
  <c r="H241" i="62"/>
  <c r="E241" i="62"/>
  <c r="S239" i="62"/>
  <c r="Q240" i="62"/>
  <c r="M239" i="62"/>
  <c r="U240" i="62"/>
  <c r="K239" i="62"/>
  <c r="K238" i="62" s="1"/>
  <c r="H240" i="62"/>
  <c r="E240" i="62"/>
  <c r="T239" i="62"/>
  <c r="P239" i="62"/>
  <c r="O239" i="62"/>
  <c r="L239" i="62"/>
  <c r="U239" i="62" s="1"/>
  <c r="J239" i="62"/>
  <c r="I239" i="62"/>
  <c r="D239" i="62"/>
  <c r="S238" i="62"/>
  <c r="M238" i="62"/>
  <c r="H238" i="62"/>
  <c r="G238" i="62"/>
  <c r="C238" i="62"/>
  <c r="Q237" i="62"/>
  <c r="R237" i="62" s="1"/>
  <c r="H237" i="62"/>
  <c r="E237" i="62"/>
  <c r="T236" i="62"/>
  <c r="Q236" i="62"/>
  <c r="R236" i="62" s="1"/>
  <c r="H236" i="62"/>
  <c r="E236" i="62"/>
  <c r="Q235" i="62"/>
  <c r="R235" i="62" s="1"/>
  <c r="H235" i="62"/>
  <c r="E235" i="62"/>
  <c r="T234" i="62"/>
  <c r="Q234" i="62"/>
  <c r="R234" i="62" s="1"/>
  <c r="H234" i="62"/>
  <c r="E234" i="62"/>
  <c r="T233" i="62"/>
  <c r="Q233" i="62"/>
  <c r="R233" i="62" s="1"/>
  <c r="H233" i="62"/>
  <c r="E233" i="62"/>
  <c r="S230" i="62"/>
  <c r="S229" i="62" s="1"/>
  <c r="T232" i="62"/>
  <c r="K230" i="62"/>
  <c r="K229" i="62" s="1"/>
  <c r="H232" i="62"/>
  <c r="E232" i="62"/>
  <c r="U231" i="62"/>
  <c r="T231" i="62"/>
  <c r="O230" i="62"/>
  <c r="O229" i="62" s="1"/>
  <c r="N230" i="62"/>
  <c r="N229" i="62" s="1"/>
  <c r="M230" i="62"/>
  <c r="M229" i="62" s="1"/>
  <c r="L230" i="62"/>
  <c r="I230" i="62"/>
  <c r="I229" i="62" s="1"/>
  <c r="H231" i="62"/>
  <c r="E231" i="62"/>
  <c r="P230" i="62"/>
  <c r="P229" i="62" s="1"/>
  <c r="J230" i="62"/>
  <c r="J229" i="62" s="1"/>
  <c r="G229" i="62"/>
  <c r="F229" i="62"/>
  <c r="D230" i="62"/>
  <c r="H229" i="62"/>
  <c r="C229" i="62"/>
  <c r="U228" i="62"/>
  <c r="T228" i="62"/>
  <c r="Q228" i="62"/>
  <c r="R228" i="62" s="1"/>
  <c r="H228" i="62"/>
  <c r="E228" i="62"/>
  <c r="K225" i="62"/>
  <c r="K224" i="62" s="1"/>
  <c r="K208" i="62" s="1"/>
  <c r="J225" i="62"/>
  <c r="J224" i="62" s="1"/>
  <c r="H227" i="62"/>
  <c r="E227" i="62"/>
  <c r="T226" i="62"/>
  <c r="S225" i="62"/>
  <c r="S224" i="62" s="1"/>
  <c r="P225" i="62"/>
  <c r="P224" i="62" s="1"/>
  <c r="M225" i="62"/>
  <c r="M224" i="62" s="1"/>
  <c r="U226" i="62"/>
  <c r="H226" i="62"/>
  <c r="E226" i="62"/>
  <c r="N225" i="62"/>
  <c r="N224" i="62" s="1"/>
  <c r="L225" i="62"/>
  <c r="G224" i="62"/>
  <c r="F224" i="62"/>
  <c r="D225" i="62"/>
  <c r="H224" i="62" s="1"/>
  <c r="L224" i="62"/>
  <c r="C224" i="62"/>
  <c r="T223" i="62"/>
  <c r="U223" i="62"/>
  <c r="Q223" i="62"/>
  <c r="R223" i="62" s="1"/>
  <c r="H223" i="62"/>
  <c r="E223" i="62"/>
  <c r="Q222" i="62"/>
  <c r="R222" i="62" s="1"/>
  <c r="T222" i="62"/>
  <c r="H222" i="62"/>
  <c r="E222" i="62"/>
  <c r="T221" i="62"/>
  <c r="U221" i="62"/>
  <c r="Q221" i="62"/>
  <c r="R221" i="62" s="1"/>
  <c r="H221" i="62"/>
  <c r="E221" i="62"/>
  <c r="Q220" i="62"/>
  <c r="R220" i="62" s="1"/>
  <c r="T220" i="62"/>
  <c r="H220" i="62"/>
  <c r="E220" i="62"/>
  <c r="T219" i="62"/>
  <c r="U219" i="62"/>
  <c r="Q219" i="62"/>
  <c r="R219" i="62" s="1"/>
  <c r="H219" i="62"/>
  <c r="E219" i="62"/>
  <c r="Q218" i="62"/>
  <c r="R218" i="62" s="1"/>
  <c r="T218" i="62"/>
  <c r="H218" i="62"/>
  <c r="E218" i="62"/>
  <c r="T217" i="62"/>
  <c r="U217" i="62"/>
  <c r="Q217" i="62"/>
  <c r="R217" i="62" s="1"/>
  <c r="H217" i="62"/>
  <c r="E217" i="62"/>
  <c r="Q216" i="62"/>
  <c r="R216" i="62" s="1"/>
  <c r="T216" i="62"/>
  <c r="H216" i="62"/>
  <c r="E216" i="62"/>
  <c r="U215" i="62"/>
  <c r="Q215" i="62"/>
  <c r="R215" i="62" s="1"/>
  <c r="H215" i="62"/>
  <c r="E215" i="62"/>
  <c r="T214" i="62"/>
  <c r="H214" i="62"/>
  <c r="E214" i="62"/>
  <c r="U213" i="62"/>
  <c r="Q213" i="62"/>
  <c r="R213" i="62" s="1"/>
  <c r="H213" i="62"/>
  <c r="E213" i="62"/>
  <c r="T212" i="62"/>
  <c r="H212" i="62"/>
  <c r="E212" i="62"/>
  <c r="P210" i="62"/>
  <c r="P209" i="62" s="1"/>
  <c r="P208" i="62" s="1"/>
  <c r="N210" i="62"/>
  <c r="N209" i="62" s="1"/>
  <c r="N208" i="62" s="1"/>
  <c r="U211" i="62"/>
  <c r="Q211" i="62"/>
  <c r="H211" i="62"/>
  <c r="E211" i="62"/>
  <c r="S210" i="62"/>
  <c r="S209" i="62" s="1"/>
  <c r="S208" i="62" s="1"/>
  <c r="O210" i="62"/>
  <c r="O209" i="62" s="1"/>
  <c r="M210" i="62"/>
  <c r="M209" i="62" s="1"/>
  <c r="M208" i="62" s="1"/>
  <c r="K210" i="62"/>
  <c r="I210" i="62"/>
  <c r="I209" i="62" s="1"/>
  <c r="G209" i="62"/>
  <c r="G208" i="62" s="1"/>
  <c r="D210" i="62"/>
  <c r="H209" i="62" s="1"/>
  <c r="K209" i="62"/>
  <c r="F209" i="62"/>
  <c r="C209" i="62"/>
  <c r="U207" i="62"/>
  <c r="T207" i="62"/>
  <c r="Q207" i="62"/>
  <c r="R207" i="62" s="1"/>
  <c r="E207" i="62"/>
  <c r="Q206" i="62"/>
  <c r="R206" i="62" s="1"/>
  <c r="T206" i="62"/>
  <c r="U206" i="62"/>
  <c r="E206" i="62"/>
  <c r="T205" i="62"/>
  <c r="E205" i="62"/>
  <c r="U204" i="62"/>
  <c r="T204" i="62"/>
  <c r="Q204" i="62"/>
  <c r="R204" i="62" s="1"/>
  <c r="E204" i="62"/>
  <c r="Q203" i="62"/>
  <c r="R203" i="62" s="1"/>
  <c r="T203" i="62"/>
  <c r="U203" i="62"/>
  <c r="E203" i="62"/>
  <c r="T202" i="62"/>
  <c r="E202" i="62"/>
  <c r="U201" i="62"/>
  <c r="T201" i="62"/>
  <c r="Q201" i="62"/>
  <c r="R201" i="62" s="1"/>
  <c r="E201" i="62"/>
  <c r="Q200" i="62"/>
  <c r="R200" i="62" s="1"/>
  <c r="T200" i="62"/>
  <c r="U200" i="62"/>
  <c r="E200" i="62"/>
  <c r="T199" i="62"/>
  <c r="E199" i="62"/>
  <c r="U198" i="62"/>
  <c r="T198" i="62"/>
  <c r="Q198" i="62"/>
  <c r="R198" i="62" s="1"/>
  <c r="E198" i="62"/>
  <c r="Q197" i="62"/>
  <c r="R197" i="62" s="1"/>
  <c r="T197" i="62"/>
  <c r="U197" i="62"/>
  <c r="E197" i="62"/>
  <c r="T196" i="62"/>
  <c r="E196" i="62"/>
  <c r="U195" i="62"/>
  <c r="T195" i="62"/>
  <c r="Q195" i="62"/>
  <c r="R195" i="62" s="1"/>
  <c r="E195" i="62"/>
  <c r="Q194" i="62"/>
  <c r="R194" i="62" s="1"/>
  <c r="T194" i="62"/>
  <c r="U194" i="62"/>
  <c r="E194" i="62"/>
  <c r="T193" i="62"/>
  <c r="E193" i="62"/>
  <c r="U192" i="62"/>
  <c r="T192" i="62"/>
  <c r="Q192" i="62"/>
  <c r="R192" i="62" s="1"/>
  <c r="E192" i="62"/>
  <c r="Q191" i="62"/>
  <c r="R191" i="62" s="1"/>
  <c r="T191" i="62"/>
  <c r="U191" i="62"/>
  <c r="E191" i="62"/>
  <c r="U190" i="62"/>
  <c r="T190" i="62"/>
  <c r="E190" i="62"/>
  <c r="U189" i="62"/>
  <c r="T189" i="62"/>
  <c r="Q189" i="62"/>
  <c r="R189" i="62" s="1"/>
  <c r="E189" i="62"/>
  <c r="Q188" i="62"/>
  <c r="R188" i="62" s="1"/>
  <c r="T188" i="62"/>
  <c r="U188" i="62"/>
  <c r="E188" i="62"/>
  <c r="U187" i="62"/>
  <c r="Q187" i="62"/>
  <c r="R187" i="62" s="1"/>
  <c r="T187" i="62"/>
  <c r="E187" i="62"/>
  <c r="U186" i="62"/>
  <c r="T186" i="62"/>
  <c r="Q186" i="62"/>
  <c r="R186" i="62" s="1"/>
  <c r="E186" i="62"/>
  <c r="Q185" i="62"/>
  <c r="R185" i="62" s="1"/>
  <c r="T185" i="62"/>
  <c r="U185" i="62"/>
  <c r="E185" i="62"/>
  <c r="U184" i="62"/>
  <c r="Q184" i="62"/>
  <c r="R184" i="62" s="1"/>
  <c r="T184" i="62"/>
  <c r="E184" i="62"/>
  <c r="U183" i="62"/>
  <c r="T183" i="62"/>
  <c r="Q183" i="62"/>
  <c r="R183" i="62" s="1"/>
  <c r="E183" i="62"/>
  <c r="U182" i="62"/>
  <c r="Q182" i="62"/>
  <c r="R182" i="62" s="1"/>
  <c r="T182" i="62"/>
  <c r="E182" i="62"/>
  <c r="U181" i="62"/>
  <c r="Q181" i="62"/>
  <c r="R181" i="62" s="1"/>
  <c r="T181" i="62"/>
  <c r="E181" i="62"/>
  <c r="U180" i="62"/>
  <c r="T180" i="62"/>
  <c r="Q180" i="62"/>
  <c r="R180" i="62" s="1"/>
  <c r="E180" i="62"/>
  <c r="U179" i="62"/>
  <c r="Q179" i="62"/>
  <c r="R179" i="62" s="1"/>
  <c r="T179" i="62"/>
  <c r="E179" i="62"/>
  <c r="U178" i="62"/>
  <c r="Q178" i="62"/>
  <c r="R178" i="62" s="1"/>
  <c r="T178" i="62"/>
  <c r="E178" i="62"/>
  <c r="U177" i="62"/>
  <c r="T177" i="62"/>
  <c r="Q177" i="62"/>
  <c r="R177" i="62" s="1"/>
  <c r="E177" i="62"/>
  <c r="U176" i="62"/>
  <c r="Q176" i="62"/>
  <c r="R176" i="62" s="1"/>
  <c r="T176" i="62"/>
  <c r="E176" i="62"/>
  <c r="U175" i="62"/>
  <c r="Q175" i="62"/>
  <c r="R175" i="62" s="1"/>
  <c r="T175" i="62"/>
  <c r="E175" i="62"/>
  <c r="U174" i="62"/>
  <c r="T174" i="62"/>
  <c r="Q174" i="62"/>
  <c r="R174" i="62" s="1"/>
  <c r="E174" i="62"/>
  <c r="U173" i="62"/>
  <c r="Q173" i="62"/>
  <c r="R173" i="62" s="1"/>
  <c r="T173" i="62"/>
  <c r="E173" i="62"/>
  <c r="U172" i="62"/>
  <c r="Q172" i="62"/>
  <c r="R172" i="62" s="1"/>
  <c r="T172" i="62"/>
  <c r="E172" i="62"/>
  <c r="U171" i="62"/>
  <c r="T171" i="62"/>
  <c r="Q171" i="62"/>
  <c r="R171" i="62" s="1"/>
  <c r="E171" i="62"/>
  <c r="U170" i="62"/>
  <c r="Q170" i="62"/>
  <c r="R170" i="62" s="1"/>
  <c r="T170" i="62"/>
  <c r="E170" i="62"/>
  <c r="U169" i="62"/>
  <c r="Q169" i="62"/>
  <c r="R169" i="62" s="1"/>
  <c r="T169" i="62"/>
  <c r="E169" i="62"/>
  <c r="U168" i="62"/>
  <c r="T168" i="62"/>
  <c r="Q168" i="62"/>
  <c r="R168" i="62" s="1"/>
  <c r="E168" i="62"/>
  <c r="U167" i="62"/>
  <c r="Q167" i="62"/>
  <c r="R167" i="62" s="1"/>
  <c r="T167" i="62"/>
  <c r="E167" i="62"/>
  <c r="U166" i="62"/>
  <c r="Q166" i="62"/>
  <c r="R166" i="62" s="1"/>
  <c r="T166" i="62"/>
  <c r="E166" i="62"/>
  <c r="U165" i="62"/>
  <c r="T165" i="62"/>
  <c r="Q165" i="62"/>
  <c r="R165" i="62" s="1"/>
  <c r="E165" i="62"/>
  <c r="U164" i="62"/>
  <c r="Q164" i="62"/>
  <c r="R164" i="62" s="1"/>
  <c r="T164" i="62"/>
  <c r="E164" i="62"/>
  <c r="U163" i="62"/>
  <c r="Q163" i="62"/>
  <c r="R163" i="62" s="1"/>
  <c r="T163" i="62"/>
  <c r="E163" i="62"/>
  <c r="U162" i="62"/>
  <c r="T162" i="62"/>
  <c r="Q162" i="62"/>
  <c r="R162" i="62" s="1"/>
  <c r="E162" i="62"/>
  <c r="U161" i="62"/>
  <c r="Q161" i="62"/>
  <c r="R161" i="62" s="1"/>
  <c r="T161" i="62"/>
  <c r="E161" i="62"/>
  <c r="U160" i="62"/>
  <c r="Q160" i="62"/>
  <c r="R160" i="62" s="1"/>
  <c r="T160" i="62"/>
  <c r="E160" i="62"/>
  <c r="U159" i="62"/>
  <c r="T159" i="62"/>
  <c r="Q159" i="62"/>
  <c r="R159" i="62" s="1"/>
  <c r="E159" i="62"/>
  <c r="U158" i="62"/>
  <c r="Q158" i="62"/>
  <c r="R158" i="62" s="1"/>
  <c r="T158" i="62"/>
  <c r="E158" i="62"/>
  <c r="U157" i="62"/>
  <c r="Q157" i="62"/>
  <c r="R157" i="62" s="1"/>
  <c r="T157" i="62"/>
  <c r="E157" i="62"/>
  <c r="U156" i="62"/>
  <c r="T156" i="62"/>
  <c r="Q156" i="62"/>
  <c r="R156" i="62" s="1"/>
  <c r="E156" i="62"/>
  <c r="U155" i="62"/>
  <c r="Q155" i="62"/>
  <c r="R155" i="62" s="1"/>
  <c r="T155" i="62"/>
  <c r="E155" i="62"/>
  <c r="U154" i="62"/>
  <c r="Q154" i="62"/>
  <c r="R154" i="62" s="1"/>
  <c r="T154" i="62"/>
  <c r="E154" i="62"/>
  <c r="U153" i="62"/>
  <c r="T153" i="62"/>
  <c r="Q153" i="62"/>
  <c r="R153" i="62" s="1"/>
  <c r="E153" i="62"/>
  <c r="U152" i="62"/>
  <c r="Q152" i="62"/>
  <c r="R152" i="62" s="1"/>
  <c r="T152" i="62"/>
  <c r="E152" i="62"/>
  <c r="U151" i="62"/>
  <c r="Q151" i="62"/>
  <c r="R151" i="62" s="1"/>
  <c r="T151" i="62"/>
  <c r="E151" i="62"/>
  <c r="U150" i="62"/>
  <c r="T150" i="62"/>
  <c r="Q150" i="62"/>
  <c r="R150" i="62" s="1"/>
  <c r="E150" i="62"/>
  <c r="U149" i="62"/>
  <c r="Q149" i="62"/>
  <c r="R149" i="62" s="1"/>
  <c r="T149" i="62"/>
  <c r="E149" i="62"/>
  <c r="U148" i="62"/>
  <c r="Q148" i="62"/>
  <c r="T148" i="62"/>
  <c r="E148" i="62"/>
  <c r="U147" i="62"/>
  <c r="T147" i="62"/>
  <c r="Q147" i="62"/>
  <c r="R147" i="62" s="1"/>
  <c r="E147" i="62"/>
  <c r="U146" i="62"/>
  <c r="Q146" i="62"/>
  <c r="T146" i="62"/>
  <c r="E146" i="62"/>
  <c r="U145" i="62"/>
  <c r="Q145" i="62"/>
  <c r="R145" i="62" s="1"/>
  <c r="T145" i="62"/>
  <c r="E145" i="62"/>
  <c r="U144" i="62"/>
  <c r="T144" i="62"/>
  <c r="Q144" i="62"/>
  <c r="E144" i="62"/>
  <c r="U143" i="62"/>
  <c r="Q143" i="62"/>
  <c r="T143" i="62"/>
  <c r="E143" i="62"/>
  <c r="U142" i="62"/>
  <c r="Q142" i="62"/>
  <c r="T142" i="62"/>
  <c r="E142" i="62"/>
  <c r="U141" i="62"/>
  <c r="T141" i="62"/>
  <c r="Q141" i="62"/>
  <c r="R141" i="62" s="1"/>
  <c r="E141" i="62"/>
  <c r="T140" i="62"/>
  <c r="U140" i="62"/>
  <c r="E140" i="62"/>
  <c r="Q139" i="62"/>
  <c r="R139" i="62" s="1"/>
  <c r="T139" i="62"/>
  <c r="E139" i="62"/>
  <c r="U138" i="62"/>
  <c r="T138" i="62"/>
  <c r="Q138" i="62"/>
  <c r="E138" i="62"/>
  <c r="U137" i="62"/>
  <c r="T137" i="62"/>
  <c r="Q137" i="62"/>
  <c r="R137" i="62" s="1"/>
  <c r="E137" i="62"/>
  <c r="T136" i="62"/>
  <c r="Q136" i="62"/>
  <c r="R136" i="62" s="1"/>
  <c r="E136" i="62"/>
  <c r="U135" i="62"/>
  <c r="T135" i="62"/>
  <c r="Q135" i="62"/>
  <c r="R135" i="62" s="1"/>
  <c r="E135" i="62"/>
  <c r="Q134" i="62"/>
  <c r="R134" i="62" s="1"/>
  <c r="T134" i="62"/>
  <c r="E134" i="62"/>
  <c r="U133" i="62"/>
  <c r="Q133" i="62"/>
  <c r="R133" i="62" s="1"/>
  <c r="E133" i="62"/>
  <c r="U132" i="62"/>
  <c r="T132" i="62"/>
  <c r="Q132" i="62"/>
  <c r="R132" i="62" s="1"/>
  <c r="E132" i="62"/>
  <c r="Q131" i="62"/>
  <c r="R131" i="62" s="1"/>
  <c r="T131" i="62"/>
  <c r="E131" i="62"/>
  <c r="U130" i="62"/>
  <c r="Q130" i="62"/>
  <c r="R130" i="62" s="1"/>
  <c r="E130" i="62"/>
  <c r="U129" i="62"/>
  <c r="T129" i="62"/>
  <c r="Q129" i="62"/>
  <c r="R129" i="62" s="1"/>
  <c r="E129" i="62"/>
  <c r="Q128" i="62"/>
  <c r="R128" i="62" s="1"/>
  <c r="T128" i="62"/>
  <c r="E128" i="62"/>
  <c r="U127" i="62"/>
  <c r="Q127" i="62"/>
  <c r="R127" i="62" s="1"/>
  <c r="E127" i="62"/>
  <c r="U126" i="62"/>
  <c r="T126" i="62"/>
  <c r="Q126" i="62"/>
  <c r="R126" i="62" s="1"/>
  <c r="E126" i="62"/>
  <c r="Q125" i="62"/>
  <c r="R125" i="62" s="1"/>
  <c r="T125" i="62"/>
  <c r="E125" i="62"/>
  <c r="U124" i="62"/>
  <c r="Q124" i="62"/>
  <c r="R124" i="62" s="1"/>
  <c r="E124" i="62"/>
  <c r="U123" i="62"/>
  <c r="T123" i="62"/>
  <c r="Q123" i="62"/>
  <c r="R123" i="62" s="1"/>
  <c r="E123" i="62"/>
  <c r="Q122" i="62"/>
  <c r="R122" i="62" s="1"/>
  <c r="T122" i="62"/>
  <c r="E122" i="62"/>
  <c r="U121" i="62"/>
  <c r="Q121" i="62"/>
  <c r="R121" i="62" s="1"/>
  <c r="E121" i="62"/>
  <c r="U120" i="62"/>
  <c r="T120" i="62"/>
  <c r="Q120" i="62"/>
  <c r="R120" i="62" s="1"/>
  <c r="E120" i="62"/>
  <c r="Q119" i="62"/>
  <c r="R119" i="62" s="1"/>
  <c r="T119" i="62"/>
  <c r="E119" i="62"/>
  <c r="U118" i="62"/>
  <c r="Q118" i="62"/>
  <c r="R118" i="62" s="1"/>
  <c r="E118" i="62"/>
  <c r="U117" i="62"/>
  <c r="T117" i="62"/>
  <c r="Q117" i="62"/>
  <c r="R117" i="62" s="1"/>
  <c r="E117" i="62"/>
  <c r="Q116" i="62"/>
  <c r="R116" i="62" s="1"/>
  <c r="T116" i="62"/>
  <c r="E116" i="62"/>
  <c r="U115" i="62"/>
  <c r="Q115" i="62"/>
  <c r="R115" i="62" s="1"/>
  <c r="E115" i="62"/>
  <c r="U114" i="62"/>
  <c r="T114" i="62"/>
  <c r="Q114" i="62"/>
  <c r="R114" i="62" s="1"/>
  <c r="E114" i="62"/>
  <c r="U113" i="62"/>
  <c r="Q113" i="62"/>
  <c r="R113" i="62" s="1"/>
  <c r="T113" i="62"/>
  <c r="E113" i="62"/>
  <c r="Q112" i="62"/>
  <c r="R112" i="62" s="1"/>
  <c r="U112" i="62"/>
  <c r="E112" i="62"/>
  <c r="U111" i="62"/>
  <c r="T111" i="62"/>
  <c r="Q111" i="62"/>
  <c r="R111" i="62" s="1"/>
  <c r="E111" i="62"/>
  <c r="U110" i="62"/>
  <c r="Q110" i="62"/>
  <c r="R110" i="62" s="1"/>
  <c r="T110" i="62"/>
  <c r="E110" i="62"/>
  <c r="Q109" i="62"/>
  <c r="R109" i="62" s="1"/>
  <c r="U109" i="62"/>
  <c r="E109" i="62"/>
  <c r="U108" i="62"/>
  <c r="T108" i="62"/>
  <c r="Q108" i="62"/>
  <c r="R108" i="62" s="1"/>
  <c r="E108" i="62"/>
  <c r="U107" i="62"/>
  <c r="Q107" i="62"/>
  <c r="R107" i="62" s="1"/>
  <c r="T107" i="62"/>
  <c r="E107" i="62"/>
  <c r="Q106" i="62"/>
  <c r="R106" i="62" s="1"/>
  <c r="T106" i="62"/>
  <c r="U106" i="62"/>
  <c r="E106" i="62"/>
  <c r="U105" i="62"/>
  <c r="T105" i="62"/>
  <c r="Q105" i="62"/>
  <c r="R105" i="62" s="1"/>
  <c r="E105" i="62"/>
  <c r="U104" i="62"/>
  <c r="Q104" i="62"/>
  <c r="R104" i="62" s="1"/>
  <c r="T104" i="62"/>
  <c r="E104" i="62"/>
  <c r="Q103" i="62"/>
  <c r="R103" i="62" s="1"/>
  <c r="T103" i="62"/>
  <c r="U103" i="62"/>
  <c r="E103" i="62"/>
  <c r="U102" i="62"/>
  <c r="T102" i="62"/>
  <c r="Q102" i="62"/>
  <c r="R102" i="62" s="1"/>
  <c r="E102" i="62"/>
  <c r="U101" i="62"/>
  <c r="Q101" i="62"/>
  <c r="R101" i="62" s="1"/>
  <c r="T101" i="62"/>
  <c r="E101" i="62"/>
  <c r="Q100" i="62"/>
  <c r="R100" i="62" s="1"/>
  <c r="T100" i="62"/>
  <c r="U100" i="62"/>
  <c r="E100" i="62"/>
  <c r="U99" i="62"/>
  <c r="Q99" i="62"/>
  <c r="R99" i="62" s="1"/>
  <c r="T99" i="62"/>
  <c r="E99" i="62"/>
  <c r="U98" i="62"/>
  <c r="Q98" i="62"/>
  <c r="R98" i="62" s="1"/>
  <c r="T98" i="62"/>
  <c r="E98" i="62"/>
  <c r="S96" i="62"/>
  <c r="S95" i="62" s="1"/>
  <c r="Q97" i="62"/>
  <c r="N96" i="62"/>
  <c r="N95" i="62" s="1"/>
  <c r="M96" i="62"/>
  <c r="M95" i="62" s="1"/>
  <c r="T97" i="62"/>
  <c r="K96" i="62"/>
  <c r="K95" i="62" s="1"/>
  <c r="U97" i="62"/>
  <c r="E97" i="62"/>
  <c r="P96" i="62"/>
  <c r="O96" i="62"/>
  <c r="O95" i="62" s="1"/>
  <c r="L96" i="62"/>
  <c r="I96" i="62"/>
  <c r="I95" i="62" s="1"/>
  <c r="G95" i="62"/>
  <c r="D96" i="62"/>
  <c r="F95" i="62" s="1"/>
  <c r="T95" i="62" s="1"/>
  <c r="P95" i="62"/>
  <c r="L95" i="62"/>
  <c r="C95" i="62"/>
  <c r="U94" i="62"/>
  <c r="H94" i="62"/>
  <c r="E94" i="62"/>
  <c r="T93" i="62"/>
  <c r="Q93" i="62"/>
  <c r="R93" i="62" s="1"/>
  <c r="H93" i="62"/>
  <c r="E93" i="62"/>
  <c r="U92" i="62"/>
  <c r="Q92" i="62"/>
  <c r="R92" i="62" s="1"/>
  <c r="H92" i="62"/>
  <c r="E92" i="62"/>
  <c r="U91" i="62"/>
  <c r="Q91" i="62"/>
  <c r="R91" i="62" s="1"/>
  <c r="H91" i="62"/>
  <c r="E91" i="62"/>
  <c r="S89" i="62"/>
  <c r="S80" i="62" s="1"/>
  <c r="M89" i="62"/>
  <c r="U90" i="62"/>
  <c r="K89" i="62"/>
  <c r="Q90" i="62"/>
  <c r="H90" i="62"/>
  <c r="E90" i="62"/>
  <c r="P89" i="62"/>
  <c r="O89" i="62"/>
  <c r="N89" i="62"/>
  <c r="J89" i="62"/>
  <c r="I89" i="62"/>
  <c r="D89" i="62"/>
  <c r="U88" i="62"/>
  <c r="T88" i="62"/>
  <c r="S87" i="62"/>
  <c r="Q88" i="62"/>
  <c r="R88" i="62" s="1"/>
  <c r="R87" i="62" s="1"/>
  <c r="O87" i="62"/>
  <c r="N87" i="62"/>
  <c r="M87" i="62"/>
  <c r="I87" i="62"/>
  <c r="H88" i="62"/>
  <c r="E88" i="62"/>
  <c r="Q87" i="62"/>
  <c r="P87" i="62"/>
  <c r="L87" i="62"/>
  <c r="U87" i="62" s="1"/>
  <c r="K87" i="62"/>
  <c r="J87" i="62"/>
  <c r="D87" i="62"/>
  <c r="T86" i="62"/>
  <c r="P85" i="62"/>
  <c r="O85" i="62"/>
  <c r="K85" i="62"/>
  <c r="J85" i="62"/>
  <c r="I85" i="62"/>
  <c r="H86" i="62"/>
  <c r="E86" i="62"/>
  <c r="T85" i="62"/>
  <c r="S85" i="62"/>
  <c r="N85" i="62"/>
  <c r="M85" i="62"/>
  <c r="L85" i="62"/>
  <c r="D85" i="62"/>
  <c r="S83" i="62"/>
  <c r="M83" i="62"/>
  <c r="U84" i="62"/>
  <c r="K83" i="62"/>
  <c r="Q84" i="62"/>
  <c r="H84" i="62"/>
  <c r="E84" i="62"/>
  <c r="U83" i="62"/>
  <c r="P83" i="62"/>
  <c r="O83" i="62"/>
  <c r="N83" i="62"/>
  <c r="L83" i="62"/>
  <c r="J83" i="62"/>
  <c r="I83" i="62"/>
  <c r="D83" i="62"/>
  <c r="U82" i="62"/>
  <c r="T82" i="62"/>
  <c r="S81" i="62"/>
  <c r="Q82" i="62"/>
  <c r="R82" i="62" s="1"/>
  <c r="O81" i="62"/>
  <c r="M81" i="62"/>
  <c r="K81" i="62"/>
  <c r="K80" i="62" s="1"/>
  <c r="I81" i="62"/>
  <c r="H82" i="62"/>
  <c r="E82" i="62"/>
  <c r="R81" i="62"/>
  <c r="P81" i="62"/>
  <c r="N81" i="62"/>
  <c r="N80" i="62" s="1"/>
  <c r="L81" i="62"/>
  <c r="J81" i="62"/>
  <c r="D81" i="62"/>
  <c r="P80" i="62"/>
  <c r="M80" i="62"/>
  <c r="J80" i="62"/>
  <c r="C80" i="62"/>
  <c r="P78" i="62"/>
  <c r="N78" i="62"/>
  <c r="T79" i="62"/>
  <c r="I78" i="62"/>
  <c r="H79" i="62"/>
  <c r="E79" i="62"/>
  <c r="S78" i="62"/>
  <c r="O78" i="62"/>
  <c r="M78" i="62"/>
  <c r="L78" i="62"/>
  <c r="K78" i="62"/>
  <c r="D78" i="62"/>
  <c r="T77" i="62"/>
  <c r="Q77" i="62"/>
  <c r="R77" i="62" s="1"/>
  <c r="R76" i="62" s="1"/>
  <c r="P76" i="62"/>
  <c r="N76" i="62"/>
  <c r="N75" i="62" s="1"/>
  <c r="J76" i="62"/>
  <c r="H77" i="62"/>
  <c r="E77" i="62"/>
  <c r="S76" i="62"/>
  <c r="O76" i="62"/>
  <c r="O75" i="62" s="1"/>
  <c r="M76" i="62"/>
  <c r="K76" i="62"/>
  <c r="K75" i="62" s="1"/>
  <c r="I76" i="62"/>
  <c r="D76" i="62"/>
  <c r="H75" i="62" s="1"/>
  <c r="S75" i="62"/>
  <c r="P75" i="62"/>
  <c r="M75" i="62"/>
  <c r="C75" i="62"/>
  <c r="U74" i="62"/>
  <c r="S73" i="62"/>
  <c r="M73" i="62"/>
  <c r="T74" i="62"/>
  <c r="K73" i="62"/>
  <c r="I73" i="62"/>
  <c r="H74" i="62"/>
  <c r="E74" i="62"/>
  <c r="P73" i="62"/>
  <c r="O73" i="62"/>
  <c r="N73" i="62"/>
  <c r="L73" i="62"/>
  <c r="U73" i="62" s="1"/>
  <c r="J73" i="62"/>
  <c r="D73" i="62"/>
  <c r="U72" i="62"/>
  <c r="T72" i="62"/>
  <c r="Q72" i="62"/>
  <c r="R72" i="62" s="1"/>
  <c r="E72" i="62"/>
  <c r="T71" i="62"/>
  <c r="P70" i="62"/>
  <c r="P69" i="62" s="1"/>
  <c r="P68" i="62" s="1"/>
  <c r="O70" i="62"/>
  <c r="O69" i="62" s="1"/>
  <c r="N70" i="62"/>
  <c r="N69" i="62" s="1"/>
  <c r="M70" i="62"/>
  <c r="M69" i="62" s="1"/>
  <c r="M68" i="62" s="1"/>
  <c r="U71" i="62"/>
  <c r="I70" i="62"/>
  <c r="I69" i="62" s="1"/>
  <c r="H71" i="62"/>
  <c r="E71" i="62"/>
  <c r="S70" i="62"/>
  <c r="L70" i="62"/>
  <c r="K70" i="62"/>
  <c r="K69" i="62" s="1"/>
  <c r="K68" i="62" s="1"/>
  <c r="D70" i="62"/>
  <c r="G69" i="62" s="1"/>
  <c r="S69" i="62"/>
  <c r="L69" i="62"/>
  <c r="C69" i="62"/>
  <c r="P66" i="62"/>
  <c r="P63" i="62" s="1"/>
  <c r="O66" i="62"/>
  <c r="N66" i="62"/>
  <c r="U67" i="62"/>
  <c r="Q67" i="62"/>
  <c r="R67" i="62" s="1"/>
  <c r="R66" i="62" s="1"/>
  <c r="I66" i="62"/>
  <c r="H67" i="62"/>
  <c r="E67" i="62"/>
  <c r="S66" i="62"/>
  <c r="M66" i="62"/>
  <c r="K66" i="62"/>
  <c r="D66" i="62"/>
  <c r="T65" i="62"/>
  <c r="P64" i="62"/>
  <c r="O64" i="62"/>
  <c r="O63" i="62" s="1"/>
  <c r="N64" i="62"/>
  <c r="N63" i="62" s="1"/>
  <c r="J64" i="62"/>
  <c r="I64" i="62"/>
  <c r="I63" i="62" s="1"/>
  <c r="H65" i="62"/>
  <c r="E65" i="62"/>
  <c r="S64" i="62"/>
  <c r="S63" i="62" s="1"/>
  <c r="M64" i="62"/>
  <c r="M63" i="62" s="1"/>
  <c r="L64" i="62"/>
  <c r="K64" i="62"/>
  <c r="K63" i="62" s="1"/>
  <c r="D64" i="62"/>
  <c r="H63" i="62" s="1"/>
  <c r="C63" i="62"/>
  <c r="T62" i="62"/>
  <c r="U62" i="62"/>
  <c r="Q62" i="62"/>
  <c r="R62" i="62" s="1"/>
  <c r="H62" i="62"/>
  <c r="E62" i="62"/>
  <c r="T61" i="62"/>
  <c r="Q61" i="62"/>
  <c r="R61" i="62" s="1"/>
  <c r="H61" i="62"/>
  <c r="E61" i="62"/>
  <c r="U60" i="62"/>
  <c r="Q60" i="62"/>
  <c r="R60" i="62" s="1"/>
  <c r="H60" i="62"/>
  <c r="E60" i="62"/>
  <c r="T59" i="62"/>
  <c r="Q59" i="62"/>
  <c r="R59" i="62" s="1"/>
  <c r="H59" i="62"/>
  <c r="E59" i="62"/>
  <c r="U58" i="62"/>
  <c r="Q58" i="62"/>
  <c r="R58" i="62" s="1"/>
  <c r="H58" i="62"/>
  <c r="E58" i="62"/>
  <c r="T57" i="62"/>
  <c r="Q57" i="62"/>
  <c r="R57" i="62" s="1"/>
  <c r="H57" i="62"/>
  <c r="E57" i="62"/>
  <c r="S55" i="62"/>
  <c r="S54" i="62" s="1"/>
  <c r="O55" i="62"/>
  <c r="O54" i="62" s="1"/>
  <c r="N55" i="62"/>
  <c r="N54" i="62" s="1"/>
  <c r="M55" i="62"/>
  <c r="M54" i="62" s="1"/>
  <c r="U56" i="62"/>
  <c r="Q56" i="62"/>
  <c r="I55" i="62"/>
  <c r="I54" i="62" s="1"/>
  <c r="H56" i="62"/>
  <c r="E56" i="62"/>
  <c r="P55" i="62"/>
  <c r="P54" i="62" s="1"/>
  <c r="L55" i="62"/>
  <c r="T55" i="62" s="1"/>
  <c r="K55" i="62"/>
  <c r="J55" i="62"/>
  <c r="J54" i="62" s="1"/>
  <c r="G54" i="62"/>
  <c r="F54" i="62"/>
  <c r="D55" i="62"/>
  <c r="H54" i="62" s="1"/>
  <c r="K54" i="62"/>
  <c r="C54" i="62"/>
  <c r="T53" i="62"/>
  <c r="P52" i="62"/>
  <c r="P51" i="62" s="1"/>
  <c r="O52" i="62"/>
  <c r="O51" i="62" s="1"/>
  <c r="N52" i="62"/>
  <c r="N51" i="62" s="1"/>
  <c r="Q53" i="62"/>
  <c r="I52" i="62"/>
  <c r="I51" i="62" s="1"/>
  <c r="H53" i="62"/>
  <c r="E53" i="62"/>
  <c r="S52" i="62"/>
  <c r="S51" i="62" s="1"/>
  <c r="M52" i="62"/>
  <c r="M51" i="62" s="1"/>
  <c r="L52" i="62"/>
  <c r="K52" i="62"/>
  <c r="K51" i="62" s="1"/>
  <c r="D52" i="62"/>
  <c r="H51" i="62" s="1"/>
  <c r="L51" i="62"/>
  <c r="C51" i="62"/>
  <c r="U50" i="62"/>
  <c r="T50" i="62"/>
  <c r="Q50" i="62"/>
  <c r="R50" i="62" s="1"/>
  <c r="H50" i="62"/>
  <c r="E50" i="62"/>
  <c r="U49" i="62"/>
  <c r="H49" i="62"/>
  <c r="E49" i="62"/>
  <c r="U48" i="62"/>
  <c r="T48" i="62"/>
  <c r="Q48" i="62"/>
  <c r="R48" i="62" s="1"/>
  <c r="H48" i="62"/>
  <c r="E48" i="62"/>
  <c r="U47" i="62"/>
  <c r="H47" i="62"/>
  <c r="E47" i="62"/>
  <c r="U46" i="62"/>
  <c r="T46" i="62"/>
  <c r="Q46" i="62"/>
  <c r="R46" i="62" s="1"/>
  <c r="H46" i="62"/>
  <c r="E46" i="62"/>
  <c r="S44" i="62"/>
  <c r="N44" i="62"/>
  <c r="M44" i="62"/>
  <c r="U45" i="62"/>
  <c r="H45" i="62"/>
  <c r="E45" i="62"/>
  <c r="P44" i="62"/>
  <c r="O44" i="62"/>
  <c r="K44" i="62"/>
  <c r="J44" i="62"/>
  <c r="I44" i="62"/>
  <c r="D44" i="62"/>
  <c r="T43" i="62"/>
  <c r="P42" i="62"/>
  <c r="O42" i="62"/>
  <c r="N42" i="62"/>
  <c r="Q43" i="62"/>
  <c r="I42" i="62"/>
  <c r="H43" i="62"/>
  <c r="E43" i="62"/>
  <c r="S42" i="62"/>
  <c r="M42" i="62"/>
  <c r="L42" i="62"/>
  <c r="K42" i="62"/>
  <c r="D42" i="62"/>
  <c r="T41" i="62"/>
  <c r="Q41" i="62"/>
  <c r="R41" i="62" s="1"/>
  <c r="H41" i="62"/>
  <c r="E41" i="62"/>
  <c r="U40" i="62"/>
  <c r="T40" i="62"/>
  <c r="Q40" i="62"/>
  <c r="R40" i="62" s="1"/>
  <c r="H40" i="62"/>
  <c r="E40" i="62"/>
  <c r="P38" i="62"/>
  <c r="T39" i="62"/>
  <c r="K38" i="62"/>
  <c r="J38" i="62"/>
  <c r="H39" i="62"/>
  <c r="E39" i="62"/>
  <c r="S38" i="62"/>
  <c r="O38" i="62"/>
  <c r="N38" i="62"/>
  <c r="M38" i="62"/>
  <c r="I38" i="62"/>
  <c r="D38" i="62"/>
  <c r="U37" i="62"/>
  <c r="E37" i="62"/>
  <c r="T36" i="62"/>
  <c r="N34" i="62"/>
  <c r="Q36" i="62"/>
  <c r="R36" i="62" s="1"/>
  <c r="E36" i="62"/>
  <c r="P34" i="62"/>
  <c r="P33" i="62" s="1"/>
  <c r="T35" i="62"/>
  <c r="K34" i="62"/>
  <c r="K33" i="62" s="1"/>
  <c r="J34" i="62"/>
  <c r="H35" i="62"/>
  <c r="E35" i="62"/>
  <c r="S34" i="62"/>
  <c r="S33" i="62" s="1"/>
  <c r="O34" i="62"/>
  <c r="O33" i="62" s="1"/>
  <c r="M34" i="62"/>
  <c r="M33" i="62" s="1"/>
  <c r="I34" i="62"/>
  <c r="D34" i="62"/>
  <c r="C33" i="62"/>
  <c r="Q32" i="62"/>
  <c r="R32" i="62" s="1"/>
  <c r="U32" i="62"/>
  <c r="H32" i="62"/>
  <c r="E32" i="62"/>
  <c r="T31" i="62"/>
  <c r="Q31" i="62"/>
  <c r="R31" i="62" s="1"/>
  <c r="H31" i="62"/>
  <c r="E31" i="62"/>
  <c r="S29" i="62"/>
  <c r="Q30" i="62"/>
  <c r="M29" i="62"/>
  <c r="U30" i="62"/>
  <c r="K29" i="62"/>
  <c r="H30" i="62"/>
  <c r="E30" i="62"/>
  <c r="P29" i="62"/>
  <c r="O29" i="62"/>
  <c r="N29" i="62"/>
  <c r="J29" i="62"/>
  <c r="I29" i="62"/>
  <c r="D29" i="62"/>
  <c r="U28" i="62"/>
  <c r="T28" i="62"/>
  <c r="Q28" i="62"/>
  <c r="R28" i="62" s="1"/>
  <c r="E28" i="62"/>
  <c r="U27" i="62"/>
  <c r="T27" i="62"/>
  <c r="Q27" i="62"/>
  <c r="R27" i="62" s="1"/>
  <c r="E27" i="62"/>
  <c r="Q26" i="62"/>
  <c r="R26" i="62" s="1"/>
  <c r="U26" i="62"/>
  <c r="E26" i="62"/>
  <c r="U25" i="62"/>
  <c r="T25" i="62"/>
  <c r="Q25" i="62"/>
  <c r="R25" i="62" s="1"/>
  <c r="E25" i="62"/>
  <c r="U24" i="62"/>
  <c r="T24" i="62"/>
  <c r="Q24" i="62"/>
  <c r="R24" i="62" s="1"/>
  <c r="E24" i="62"/>
  <c r="Q23" i="62"/>
  <c r="R23" i="62" s="1"/>
  <c r="U23" i="62"/>
  <c r="E23" i="62"/>
  <c r="U22" i="62"/>
  <c r="T22" i="62"/>
  <c r="Q22" i="62"/>
  <c r="R22" i="62" s="1"/>
  <c r="E22" i="62"/>
  <c r="U21" i="62"/>
  <c r="T21" i="62"/>
  <c r="Q21" i="62"/>
  <c r="R21" i="62" s="1"/>
  <c r="O19" i="62"/>
  <c r="O18" i="62" s="1"/>
  <c r="I19" i="62"/>
  <c r="I18" i="62" s="1"/>
  <c r="E21" i="62"/>
  <c r="S19" i="62"/>
  <c r="S18" i="62" s="1"/>
  <c r="Q20" i="62"/>
  <c r="M19" i="62"/>
  <c r="M18" i="62" s="1"/>
  <c r="U20" i="62"/>
  <c r="K19" i="62"/>
  <c r="K18" i="62" s="1"/>
  <c r="H20" i="62"/>
  <c r="E20" i="62"/>
  <c r="P19" i="62"/>
  <c r="P18" i="62" s="1"/>
  <c r="N19" i="62"/>
  <c r="N18" i="62" s="1"/>
  <c r="J19" i="62"/>
  <c r="J18" i="62" s="1"/>
  <c r="H18" i="62"/>
  <c r="D19" i="62"/>
  <c r="F18" i="62" s="1"/>
  <c r="G18" i="62"/>
  <c r="C18" i="62"/>
  <c r="U17" i="62"/>
  <c r="H17" i="62"/>
  <c r="E17" i="62"/>
  <c r="U16" i="62"/>
  <c r="T16" i="62"/>
  <c r="Q16" i="62"/>
  <c r="R16" i="62" s="1"/>
  <c r="H16" i="62"/>
  <c r="E16" i="62"/>
  <c r="U15" i="62"/>
  <c r="H15" i="62"/>
  <c r="E15" i="62"/>
  <c r="U14" i="62"/>
  <c r="T14" i="62"/>
  <c r="Q14" i="62"/>
  <c r="R14" i="62" s="1"/>
  <c r="H14" i="62"/>
  <c r="E14" i="62"/>
  <c r="N11" i="62"/>
  <c r="U13" i="62"/>
  <c r="H13" i="62"/>
  <c r="E13" i="62"/>
  <c r="U12" i="62"/>
  <c r="P11" i="62"/>
  <c r="O11" i="62"/>
  <c r="T12" i="62"/>
  <c r="K11" i="62"/>
  <c r="J11" i="62"/>
  <c r="I11" i="62"/>
  <c r="H12" i="62"/>
  <c r="E12" i="62"/>
  <c r="S11" i="62"/>
  <c r="M11" i="62"/>
  <c r="F8" i="62"/>
  <c r="D11" i="62"/>
  <c r="Q10" i="62"/>
  <c r="Q9" i="62" s="1"/>
  <c r="M9" i="62"/>
  <c r="M8" i="62" s="1"/>
  <c r="U10" i="62"/>
  <c r="K9" i="62"/>
  <c r="K8" i="62" s="1"/>
  <c r="J9" i="62"/>
  <c r="J8" i="62" s="1"/>
  <c r="H10" i="62"/>
  <c r="E10" i="62"/>
  <c r="S9" i="62"/>
  <c r="P9" i="62"/>
  <c r="O9" i="62"/>
  <c r="O8" i="62" s="1"/>
  <c r="O7" i="62" s="1"/>
  <c r="N9" i="62"/>
  <c r="N8" i="62" s="1"/>
  <c r="I9" i="62"/>
  <c r="H8" i="62"/>
  <c r="D9" i="62"/>
  <c r="S8" i="62"/>
  <c r="G8" i="62"/>
  <c r="C8" i="62"/>
  <c r="F8" i="63" l="1"/>
  <c r="F7" i="63" s="1"/>
  <c r="L8" i="63"/>
  <c r="L7" i="63" s="1"/>
  <c r="H8" i="63"/>
  <c r="H7" i="63" s="1"/>
  <c r="O10" i="63"/>
  <c r="O9" i="63" s="1"/>
  <c r="N9" i="63"/>
  <c r="J7" i="63"/>
  <c r="K6" i="63"/>
  <c r="K5" i="63" s="1"/>
  <c r="O13" i="63"/>
  <c r="N17" i="63"/>
  <c r="O17" i="63" s="1"/>
  <c r="Q22" i="63"/>
  <c r="N55" i="63"/>
  <c r="N54" i="63" s="1"/>
  <c r="O56" i="63"/>
  <c r="O55" i="63" s="1"/>
  <c r="O54" i="63" s="1"/>
  <c r="N67" i="63"/>
  <c r="N66" i="63" s="1"/>
  <c r="O68" i="63"/>
  <c r="O67" i="63" s="1"/>
  <c r="I83" i="63"/>
  <c r="Q83" i="63" s="1"/>
  <c r="Q84" i="63"/>
  <c r="G9" i="63"/>
  <c r="G8" i="63" s="1"/>
  <c r="Q10" i="63"/>
  <c r="I12" i="63"/>
  <c r="Q12" i="63" s="1"/>
  <c r="J20" i="63"/>
  <c r="H36" i="63"/>
  <c r="N73" i="63"/>
  <c r="N72" i="63" s="1"/>
  <c r="O74" i="63"/>
  <c r="O73" i="63" s="1"/>
  <c r="F83" i="63"/>
  <c r="N37" i="63"/>
  <c r="O38" i="63"/>
  <c r="O37" i="63" s="1"/>
  <c r="M66" i="63"/>
  <c r="H71" i="63"/>
  <c r="P71" i="63"/>
  <c r="F78" i="63"/>
  <c r="F71" i="63" s="1"/>
  <c r="O89" i="63"/>
  <c r="O88" i="63" s="1"/>
  <c r="N88" i="63"/>
  <c r="N15" i="63"/>
  <c r="O15" i="63" s="1"/>
  <c r="J36" i="63"/>
  <c r="O46" i="63"/>
  <c r="O45" i="63" s="1"/>
  <c r="N45" i="63"/>
  <c r="O59" i="63"/>
  <c r="O58" i="63" s="1"/>
  <c r="O57" i="63" s="1"/>
  <c r="N58" i="63"/>
  <c r="N57" i="63" s="1"/>
  <c r="O77" i="63"/>
  <c r="O76" i="63" s="1"/>
  <c r="N76" i="63"/>
  <c r="N79" i="63"/>
  <c r="N78" i="63" s="1"/>
  <c r="O80" i="63"/>
  <c r="O79" i="63" s="1"/>
  <c r="O78" i="63" s="1"/>
  <c r="Q16" i="63"/>
  <c r="N22" i="63"/>
  <c r="G21" i="63"/>
  <c r="M20" i="63"/>
  <c r="M36" i="63"/>
  <c r="M7" i="63" s="1"/>
  <c r="Q47" i="63"/>
  <c r="O70" i="63"/>
  <c r="O69" i="63" s="1"/>
  <c r="N69" i="63"/>
  <c r="M72" i="63"/>
  <c r="M71" i="63" s="1"/>
  <c r="J71" i="63"/>
  <c r="O85" i="63"/>
  <c r="O84" i="63" s="1"/>
  <c r="N84" i="63"/>
  <c r="Q58" i="63"/>
  <c r="I57" i="63"/>
  <c r="Q57" i="63" s="1"/>
  <c r="L83" i="63"/>
  <c r="L71" i="63" s="1"/>
  <c r="N90" i="63"/>
  <c r="O91" i="63"/>
  <c r="O90" i="63" s="1"/>
  <c r="L98" i="63"/>
  <c r="I37" i="63"/>
  <c r="G45" i="63"/>
  <c r="G36" i="63" s="1"/>
  <c r="I55" i="63"/>
  <c r="Q59" i="63"/>
  <c r="I67" i="63"/>
  <c r="G69" i="63"/>
  <c r="G66" i="63" s="1"/>
  <c r="G76" i="63"/>
  <c r="N81" i="63"/>
  <c r="I86" i="63"/>
  <c r="Q86" i="63" s="1"/>
  <c r="N87" i="63"/>
  <c r="G100" i="63"/>
  <c r="G99" i="63" s="1"/>
  <c r="Q103" i="63"/>
  <c r="O106" i="63"/>
  <c r="N107" i="63"/>
  <c r="O107" i="63" s="1"/>
  <c r="Q107" i="63"/>
  <c r="Q127" i="63"/>
  <c r="Q133" i="63"/>
  <c r="G137" i="63"/>
  <c r="G128" i="63" s="1"/>
  <c r="N139" i="63"/>
  <c r="O139" i="63" s="1"/>
  <c r="Q169" i="63"/>
  <c r="N169" i="63"/>
  <c r="O169" i="63" s="1"/>
  <c r="Q187" i="63"/>
  <c r="N187" i="63"/>
  <c r="O187" i="63" s="1"/>
  <c r="Q251" i="63"/>
  <c r="I250" i="63"/>
  <c r="I21" i="63"/>
  <c r="N34" i="63"/>
  <c r="O34" i="63" s="1"/>
  <c r="O32" i="63" s="1"/>
  <c r="Q43" i="63"/>
  <c r="I45" i="63"/>
  <c r="Q45" i="63" s="1"/>
  <c r="Q49" i="63"/>
  <c r="N52" i="63"/>
  <c r="O52" i="63" s="1"/>
  <c r="O47" i="63" s="1"/>
  <c r="I69" i="63"/>
  <c r="Q74" i="63"/>
  <c r="I76" i="63"/>
  <c r="Q80" i="63"/>
  <c r="F92" i="63"/>
  <c r="L92" i="63"/>
  <c r="N94" i="63"/>
  <c r="O94" i="63" s="1"/>
  <c r="Q96" i="63"/>
  <c r="N101" i="63"/>
  <c r="I100" i="63"/>
  <c r="Q101" i="63"/>
  <c r="O124" i="63"/>
  <c r="N125" i="63"/>
  <c r="O125" i="63" s="1"/>
  <c r="Q125" i="63"/>
  <c r="K137" i="63"/>
  <c r="K128" i="63" s="1"/>
  <c r="Q145" i="63"/>
  <c r="O154" i="63"/>
  <c r="Q216" i="63"/>
  <c r="N216" i="63"/>
  <c r="G215" i="63"/>
  <c r="Q215" i="63" s="1"/>
  <c r="O243" i="63"/>
  <c r="O242" i="63" s="1"/>
  <c r="O241" i="63" s="1"/>
  <c r="N242" i="63"/>
  <c r="N241" i="63" s="1"/>
  <c r="N41" i="63"/>
  <c r="Q50" i="63"/>
  <c r="G73" i="63"/>
  <c r="Q75" i="63"/>
  <c r="N93" i="63"/>
  <c r="O115" i="63"/>
  <c r="O114" i="63" s="1"/>
  <c r="K120" i="63"/>
  <c r="K119" i="63" s="1"/>
  <c r="H128" i="63"/>
  <c r="H98" i="63" s="1"/>
  <c r="O138" i="63"/>
  <c r="Q139" i="63"/>
  <c r="Q181" i="63"/>
  <c r="N181" i="63"/>
  <c r="O181" i="63" s="1"/>
  <c r="N190" i="63"/>
  <c r="N189" i="63" s="1"/>
  <c r="O191" i="63"/>
  <c r="F219" i="63"/>
  <c r="F218" i="63" s="1"/>
  <c r="F217" i="63" s="1"/>
  <c r="G228" i="63"/>
  <c r="G227" i="63" s="1"/>
  <c r="G226" i="63" s="1"/>
  <c r="K100" i="63"/>
  <c r="K99" i="63" s="1"/>
  <c r="K98" i="63" s="1"/>
  <c r="Q109" i="63"/>
  <c r="O112" i="63"/>
  <c r="N113" i="63"/>
  <c r="O113" i="63" s="1"/>
  <c r="Q113" i="63"/>
  <c r="Q115" i="63"/>
  <c r="O130" i="63"/>
  <c r="N129" i="63"/>
  <c r="G129" i="63"/>
  <c r="N133" i="63"/>
  <c r="O133" i="63" s="1"/>
  <c r="I137" i="63"/>
  <c r="P137" i="63"/>
  <c r="P128" i="63" s="1"/>
  <c r="P98" i="63" s="1"/>
  <c r="O142" i="63"/>
  <c r="G32" i="63"/>
  <c r="Q32" i="63" s="1"/>
  <c r="G120" i="63"/>
  <c r="G119" i="63" s="1"/>
  <c r="N121" i="63"/>
  <c r="J129" i="63"/>
  <c r="J128" i="63" s="1"/>
  <c r="J98" i="63" s="1"/>
  <c r="N161" i="63"/>
  <c r="O161" i="63" s="1"/>
  <c r="Q163" i="63"/>
  <c r="Q175" i="63"/>
  <c r="N175" i="63"/>
  <c r="O175" i="63" s="1"/>
  <c r="N179" i="63"/>
  <c r="O179" i="63" s="1"/>
  <c r="O184" i="63"/>
  <c r="I114" i="63"/>
  <c r="Q114" i="63" s="1"/>
  <c r="N115" i="63"/>
  <c r="N114" i="63" s="1"/>
  <c r="I120" i="63"/>
  <c r="Q130" i="63"/>
  <c r="Q202" i="63"/>
  <c r="N202" i="63"/>
  <c r="O202" i="63" s="1"/>
  <c r="Q208" i="63"/>
  <c r="G205" i="63"/>
  <c r="G204" i="63" s="1"/>
  <c r="N208" i="63"/>
  <c r="O208" i="63" s="1"/>
  <c r="I219" i="63"/>
  <c r="O225" i="63"/>
  <c r="O224" i="63" s="1"/>
  <c r="N224" i="63"/>
  <c r="H228" i="63"/>
  <c r="H227" i="63" s="1"/>
  <c r="H226" i="63" s="1"/>
  <c r="Q232" i="63"/>
  <c r="N164" i="63"/>
  <c r="O164" i="63" s="1"/>
  <c r="N170" i="63"/>
  <c r="O170" i="63" s="1"/>
  <c r="N176" i="63"/>
  <c r="O176" i="63" s="1"/>
  <c r="N182" i="63"/>
  <c r="O182" i="63" s="1"/>
  <c r="I190" i="63"/>
  <c r="Q191" i="63"/>
  <c r="F195" i="63"/>
  <c r="F194" i="63" s="1"/>
  <c r="F98" i="63" s="1"/>
  <c r="F205" i="63"/>
  <c r="F204" i="63" s="1"/>
  <c r="L205" i="63"/>
  <c r="L204" i="63" s="1"/>
  <c r="J219" i="63"/>
  <c r="J218" i="63" s="1"/>
  <c r="J217" i="63" s="1"/>
  <c r="Q230" i="63"/>
  <c r="I229" i="63"/>
  <c r="Q237" i="63"/>
  <c r="I236" i="63"/>
  <c r="M240" i="63"/>
  <c r="M239" i="63" s="1"/>
  <c r="I241" i="63"/>
  <c r="Q242" i="63"/>
  <c r="Q245" i="63"/>
  <c r="I244" i="63"/>
  <c r="Q244" i="63" s="1"/>
  <c r="F244" i="63"/>
  <c r="L244" i="63"/>
  <c r="L240" i="63" s="1"/>
  <c r="L239" i="63" s="1"/>
  <c r="O248" i="63"/>
  <c r="O247" i="63" s="1"/>
  <c r="N247" i="63"/>
  <c r="Q196" i="63"/>
  <c r="N196" i="63"/>
  <c r="G195" i="63"/>
  <c r="G194" i="63" s="1"/>
  <c r="M195" i="63"/>
  <c r="M194" i="63" s="1"/>
  <c r="M98" i="63" s="1"/>
  <c r="I195" i="63"/>
  <c r="N200" i="63"/>
  <c r="O200" i="63" s="1"/>
  <c r="N206" i="63"/>
  <c r="Q224" i="63"/>
  <c r="P226" i="63"/>
  <c r="P240" i="63"/>
  <c r="P239" i="63" s="1"/>
  <c r="J240" i="63"/>
  <c r="J239" i="63" s="1"/>
  <c r="I129" i="63"/>
  <c r="Q129" i="63" s="1"/>
  <c r="P195" i="63"/>
  <c r="P194" i="63" s="1"/>
  <c r="O223" i="63"/>
  <c r="O222" i="63" s="1"/>
  <c r="N222" i="63"/>
  <c r="O234" i="63"/>
  <c r="O233" i="63" s="1"/>
  <c r="N233" i="63"/>
  <c r="F240" i="63"/>
  <c r="F239" i="63" s="1"/>
  <c r="O246" i="63"/>
  <c r="O245" i="63" s="1"/>
  <c r="O244" i="63" s="1"/>
  <c r="N245" i="63"/>
  <c r="N251" i="63"/>
  <c r="N253" i="63"/>
  <c r="G252" i="63"/>
  <c r="Q252" i="63" s="1"/>
  <c r="O193" i="63"/>
  <c r="O199" i="63"/>
  <c r="Q206" i="63"/>
  <c r="I205" i="63"/>
  <c r="M212" i="63"/>
  <c r="M211" i="63" s="1"/>
  <c r="M210" i="63" s="1"/>
  <c r="Q214" i="63"/>
  <c r="I213" i="63"/>
  <c r="N220" i="63"/>
  <c r="N219" i="63" s="1"/>
  <c r="N218" i="63" s="1"/>
  <c r="N217" i="63" s="1"/>
  <c r="O221" i="63"/>
  <c r="O220" i="63" s="1"/>
  <c r="O219" i="63" s="1"/>
  <c r="O218" i="63" s="1"/>
  <c r="O217" i="63" s="1"/>
  <c r="Q231" i="63"/>
  <c r="N232" i="63"/>
  <c r="G231" i="63"/>
  <c r="O238" i="63"/>
  <c r="O237" i="63" s="1"/>
  <c r="O236" i="63" s="1"/>
  <c r="O235" i="63" s="1"/>
  <c r="N237" i="63"/>
  <c r="N236" i="63" s="1"/>
  <c r="N235" i="63" s="1"/>
  <c r="Q197" i="63"/>
  <c r="N214" i="63"/>
  <c r="Q225" i="63"/>
  <c r="N230" i="63"/>
  <c r="Q248" i="63"/>
  <c r="Q221" i="63"/>
  <c r="G220" i="63"/>
  <c r="Q55" i="62"/>
  <c r="Q54" i="62" s="1"/>
  <c r="R56" i="62"/>
  <c r="R55" i="62" s="1"/>
  <c r="R54" i="62" s="1"/>
  <c r="R43" i="62"/>
  <c r="R42" i="62" s="1"/>
  <c r="Q42" i="62"/>
  <c r="M7" i="62"/>
  <c r="M6" i="62" s="1"/>
  <c r="Q19" i="62"/>
  <c r="Q29" i="62"/>
  <c r="I8" i="62"/>
  <c r="I7" i="62" s="1"/>
  <c r="I33" i="62"/>
  <c r="R53" i="62"/>
  <c r="R52" i="62" s="1"/>
  <c r="R51" i="62" s="1"/>
  <c r="Q52" i="62"/>
  <c r="Q51" i="62" s="1"/>
  <c r="N68" i="62"/>
  <c r="K7" i="62"/>
  <c r="K6" i="62" s="1"/>
  <c r="S7" i="62"/>
  <c r="N7" i="62"/>
  <c r="N6" i="62" s="1"/>
  <c r="J33" i="62"/>
  <c r="J7" i="62" s="1"/>
  <c r="P8" i="62"/>
  <c r="P7" i="62" s="1"/>
  <c r="P6" i="62" s="1"/>
  <c r="N33" i="62"/>
  <c r="L11" i="62"/>
  <c r="Q13" i="62"/>
  <c r="R13" i="62" s="1"/>
  <c r="Q15" i="62"/>
  <c r="R15" i="62" s="1"/>
  <c r="Q17" i="62"/>
  <c r="R17" i="62" s="1"/>
  <c r="L34" i="62"/>
  <c r="U35" i="62"/>
  <c r="Q37" i="62"/>
  <c r="R37" i="62" s="1"/>
  <c r="L38" i="62"/>
  <c r="U39" i="62"/>
  <c r="U41" i="62"/>
  <c r="J42" i="62"/>
  <c r="U42" i="62" s="1"/>
  <c r="H33" i="62"/>
  <c r="H7" i="62" s="1"/>
  <c r="Q45" i="62"/>
  <c r="Q47" i="62"/>
  <c r="R47" i="62" s="1"/>
  <c r="Q49" i="62"/>
  <c r="R49" i="62" s="1"/>
  <c r="J52" i="62"/>
  <c r="J51" i="62" s="1"/>
  <c r="U51" i="62" s="1"/>
  <c r="U55" i="62"/>
  <c r="U57" i="62"/>
  <c r="U59" i="62"/>
  <c r="U61" i="62"/>
  <c r="J66" i="62"/>
  <c r="J63" i="62" s="1"/>
  <c r="Q66" i="62"/>
  <c r="H69" i="62"/>
  <c r="Q76" i="62"/>
  <c r="Q83" i="62"/>
  <c r="R84" i="62"/>
  <c r="R83" i="62" s="1"/>
  <c r="U85" i="62"/>
  <c r="U65" i="62"/>
  <c r="S68" i="62"/>
  <c r="J70" i="62"/>
  <c r="J69" i="62" s="1"/>
  <c r="T73" i="62"/>
  <c r="I75" i="62"/>
  <c r="I68" i="62" s="1"/>
  <c r="U81" i="62"/>
  <c r="R90" i="62"/>
  <c r="R20" i="62"/>
  <c r="R19" i="62" s="1"/>
  <c r="R30" i="62"/>
  <c r="R29" i="62" s="1"/>
  <c r="U31" i="62"/>
  <c r="Q35" i="62"/>
  <c r="U36" i="62"/>
  <c r="Q39" i="62"/>
  <c r="U43" i="62"/>
  <c r="F51" i="62"/>
  <c r="T51" i="62" s="1"/>
  <c r="U53" i="62"/>
  <c r="T56" i="62"/>
  <c r="T58" i="62"/>
  <c r="T60" i="62"/>
  <c r="L66" i="62"/>
  <c r="L63" i="62" s="1"/>
  <c r="J78" i="62"/>
  <c r="J75" i="62" s="1"/>
  <c r="Q79" i="62"/>
  <c r="T13" i="62"/>
  <c r="T15" i="62"/>
  <c r="T17" i="62"/>
  <c r="T37" i="62"/>
  <c r="G33" i="62"/>
  <c r="T45" i="62"/>
  <c r="T47" i="62"/>
  <c r="T49" i="62"/>
  <c r="G51" i="62"/>
  <c r="F63" i="62"/>
  <c r="T64" i="62"/>
  <c r="Q65" i="62"/>
  <c r="U70" i="62"/>
  <c r="Q71" i="62"/>
  <c r="U77" i="62"/>
  <c r="L76" i="62"/>
  <c r="T81" i="62"/>
  <c r="I80" i="62"/>
  <c r="O80" i="62"/>
  <c r="O68" i="62" s="1"/>
  <c r="O6" i="62" s="1"/>
  <c r="O5" i="62" s="1"/>
  <c r="T83" i="62"/>
  <c r="R10" i="62"/>
  <c r="R9" i="62" s="1"/>
  <c r="Q12" i="62"/>
  <c r="T10" i="62"/>
  <c r="T20" i="62"/>
  <c r="T23" i="62"/>
  <c r="T26" i="62"/>
  <c r="T30" i="62"/>
  <c r="T32" i="62"/>
  <c r="T42" i="62"/>
  <c r="L44" i="62"/>
  <c r="L54" i="62"/>
  <c r="U64" i="62"/>
  <c r="T67" i="62"/>
  <c r="F69" i="62"/>
  <c r="Q74" i="62"/>
  <c r="H80" i="62"/>
  <c r="Q81" i="62"/>
  <c r="L9" i="62"/>
  <c r="L19" i="62"/>
  <c r="L29" i="62"/>
  <c r="F75" i="62"/>
  <c r="G75" i="62"/>
  <c r="T78" i="62"/>
  <c r="U79" i="62"/>
  <c r="T96" i="62"/>
  <c r="U86" i="62"/>
  <c r="T91" i="62"/>
  <c r="Q94" i="62"/>
  <c r="R94" i="62" s="1"/>
  <c r="U116" i="62"/>
  <c r="U119" i="62"/>
  <c r="U122" i="62"/>
  <c r="U125" i="62"/>
  <c r="U128" i="62"/>
  <c r="U131" i="62"/>
  <c r="U134" i="62"/>
  <c r="R148" i="62"/>
  <c r="Q210" i="62"/>
  <c r="Q209" i="62" s="1"/>
  <c r="R211" i="62"/>
  <c r="U93" i="62"/>
  <c r="H95" i="62"/>
  <c r="R97" i="62"/>
  <c r="R138" i="62"/>
  <c r="H208" i="62"/>
  <c r="O208" i="62"/>
  <c r="Q86" i="62"/>
  <c r="T87" i="62"/>
  <c r="T84" i="62"/>
  <c r="G80" i="62"/>
  <c r="T90" i="62"/>
  <c r="T92" i="62"/>
  <c r="T94" i="62"/>
  <c r="J96" i="62"/>
  <c r="T109" i="62"/>
  <c r="T112" i="62"/>
  <c r="T115" i="62"/>
  <c r="T118" i="62"/>
  <c r="T121" i="62"/>
  <c r="T124" i="62"/>
  <c r="T127" i="62"/>
  <c r="T130" i="62"/>
  <c r="T133" i="62"/>
  <c r="U136" i="62"/>
  <c r="Q140" i="62"/>
  <c r="R140" i="62" s="1"/>
  <c r="L89" i="62"/>
  <c r="R142" i="62"/>
  <c r="R143" i="62"/>
  <c r="R144" i="62"/>
  <c r="U139" i="62"/>
  <c r="R146" i="62"/>
  <c r="T230" i="62"/>
  <c r="U230" i="62"/>
  <c r="L229" i="62"/>
  <c r="U193" i="62"/>
  <c r="U196" i="62"/>
  <c r="U199" i="62"/>
  <c r="U202" i="62"/>
  <c r="U205" i="62"/>
  <c r="U212" i="62"/>
  <c r="U214" i="62"/>
  <c r="U216" i="62"/>
  <c r="U218" i="62"/>
  <c r="U220" i="62"/>
  <c r="U222" i="62"/>
  <c r="U225" i="62"/>
  <c r="Q226" i="62"/>
  <c r="Q232" i="62"/>
  <c r="R232" i="62" s="1"/>
  <c r="Q239" i="62"/>
  <c r="R240" i="62"/>
  <c r="R239" i="62" s="1"/>
  <c r="U245" i="62"/>
  <c r="T245" i="62"/>
  <c r="L238" i="62"/>
  <c r="R285" i="62"/>
  <c r="J210" i="62"/>
  <c r="J209" i="62" s="1"/>
  <c r="J208" i="62" s="1"/>
  <c r="T225" i="62"/>
  <c r="O238" i="62"/>
  <c r="M302" i="62"/>
  <c r="M301" i="62" s="1"/>
  <c r="M300" i="62" s="1"/>
  <c r="Q190" i="62"/>
  <c r="R190" i="62" s="1"/>
  <c r="Q193" i="62"/>
  <c r="R193" i="62" s="1"/>
  <c r="Q196" i="62"/>
  <c r="R196" i="62" s="1"/>
  <c r="Q199" i="62"/>
  <c r="R199" i="62" s="1"/>
  <c r="Q202" i="62"/>
  <c r="R202" i="62" s="1"/>
  <c r="Q205" i="62"/>
  <c r="R205" i="62" s="1"/>
  <c r="T211" i="62"/>
  <c r="Q212" i="62"/>
  <c r="R212" i="62" s="1"/>
  <c r="T213" i="62"/>
  <c r="Q214" i="62"/>
  <c r="R214" i="62" s="1"/>
  <c r="T215" i="62"/>
  <c r="Q227" i="62"/>
  <c r="R227" i="62" s="1"/>
  <c r="U280" i="62"/>
  <c r="H330" i="62"/>
  <c r="H329" i="62" s="1"/>
  <c r="L210" i="62"/>
  <c r="U227" i="62"/>
  <c r="Q231" i="62"/>
  <c r="U232" i="62"/>
  <c r="F238" i="62"/>
  <c r="T279" i="62"/>
  <c r="K299" i="62"/>
  <c r="T224" i="62"/>
  <c r="I225" i="62"/>
  <c r="I224" i="62" s="1"/>
  <c r="I208" i="62" s="1"/>
  <c r="O225" i="62"/>
  <c r="O224" i="62" s="1"/>
  <c r="U233" i="62"/>
  <c r="U234" i="62"/>
  <c r="U235" i="62"/>
  <c r="T235" i="62"/>
  <c r="U236" i="62"/>
  <c r="U237" i="62"/>
  <c r="T237" i="62"/>
  <c r="R281" i="62"/>
  <c r="R280" i="62" s="1"/>
  <c r="R279" i="62" s="1"/>
  <c r="Q280" i="62"/>
  <c r="Q279" i="62" s="1"/>
  <c r="Q303" i="62"/>
  <c r="R304" i="62"/>
  <c r="R303" i="62" s="1"/>
  <c r="R302" i="62" s="1"/>
  <c r="R301" i="62" s="1"/>
  <c r="R300" i="62" s="1"/>
  <c r="T305" i="62"/>
  <c r="U312" i="62"/>
  <c r="T312" i="62"/>
  <c r="U224" i="62"/>
  <c r="T227" i="62"/>
  <c r="T280" i="62"/>
  <c r="F279" i="62"/>
  <c r="U293" i="62"/>
  <c r="O302" i="62"/>
  <c r="O301" i="62" s="1"/>
  <c r="O300" i="62" s="1"/>
  <c r="O299" i="62" s="1"/>
  <c r="S299" i="62"/>
  <c r="T256" i="62"/>
  <c r="T258" i="62"/>
  <c r="T260" i="62"/>
  <c r="T262" i="62"/>
  <c r="T264" i="62"/>
  <c r="T266" i="62"/>
  <c r="T268" i="62"/>
  <c r="T270" i="62"/>
  <c r="T272" i="62"/>
  <c r="T274" i="62"/>
  <c r="T276" i="62"/>
  <c r="T278" i="62"/>
  <c r="U279" i="62"/>
  <c r="J280" i="62"/>
  <c r="J279" i="62" s="1"/>
  <c r="L284" i="62"/>
  <c r="U285" i="62"/>
  <c r="U287" i="62"/>
  <c r="U289" i="62"/>
  <c r="U291" i="62"/>
  <c r="H293" i="62"/>
  <c r="Q295" i="62"/>
  <c r="T296" i="62"/>
  <c r="Q297" i="62"/>
  <c r="R297" i="62" s="1"/>
  <c r="T298" i="62"/>
  <c r="G302" i="62"/>
  <c r="G301" i="62" s="1"/>
  <c r="G300" i="62" s="1"/>
  <c r="G299" i="62" s="1"/>
  <c r="U305" i="62"/>
  <c r="G309" i="62"/>
  <c r="G308" i="62" s="1"/>
  <c r="G307" i="62" s="1"/>
  <c r="U311" i="62"/>
  <c r="J310" i="62"/>
  <c r="J309" i="62" s="1"/>
  <c r="J308" i="62" s="1"/>
  <c r="J307" i="62" s="1"/>
  <c r="Q319" i="62"/>
  <c r="L318" i="62"/>
  <c r="R322" i="62"/>
  <c r="R321" i="62" s="1"/>
  <c r="Q321" i="62"/>
  <c r="Q323" i="62"/>
  <c r="R324" i="62"/>
  <c r="R323" i="62" s="1"/>
  <c r="L326" i="62"/>
  <c r="U250" i="62"/>
  <c r="U252" i="62"/>
  <c r="U254" i="62"/>
  <c r="U272" i="62"/>
  <c r="U274" i="62"/>
  <c r="U276" i="62"/>
  <c r="U294" i="62"/>
  <c r="L301" i="62"/>
  <c r="U304" i="62"/>
  <c r="H302" i="62"/>
  <c r="H301" i="62" s="1"/>
  <c r="H300" i="62" s="1"/>
  <c r="U306" i="62"/>
  <c r="Q311" i="62"/>
  <c r="M318" i="62"/>
  <c r="M317" i="62" s="1"/>
  <c r="M316" i="62" s="1"/>
  <c r="Q327" i="62"/>
  <c r="Q326" i="62" s="1"/>
  <c r="Q325" i="62" s="1"/>
  <c r="Q335" i="62"/>
  <c r="R336" i="62"/>
  <c r="R335" i="62" s="1"/>
  <c r="U243" i="62"/>
  <c r="Q291" i="62"/>
  <c r="R291" i="62" s="1"/>
  <c r="Q305" i="62"/>
  <c r="S309" i="62"/>
  <c r="S308" i="62" s="1"/>
  <c r="S307" i="62" s="1"/>
  <c r="Q332" i="62"/>
  <c r="Q331" i="62" s="1"/>
  <c r="R333" i="62"/>
  <c r="R332" i="62" s="1"/>
  <c r="R331" i="62" s="1"/>
  <c r="J339" i="62"/>
  <c r="Q246" i="62"/>
  <c r="T247" i="62"/>
  <c r="T249" i="62"/>
  <c r="T251" i="62"/>
  <c r="T253" i="62"/>
  <c r="T255" i="62"/>
  <c r="T257" i="62"/>
  <c r="T259" i="62"/>
  <c r="T261" i="62"/>
  <c r="T263" i="62"/>
  <c r="T265" i="62"/>
  <c r="U286" i="62"/>
  <c r="U288" i="62"/>
  <c r="U290" i="62"/>
  <c r="U292" i="62"/>
  <c r="Q314" i="62"/>
  <c r="R315" i="62"/>
  <c r="R314" i="62" s="1"/>
  <c r="I316" i="62"/>
  <c r="I299" i="62" s="1"/>
  <c r="H318" i="62"/>
  <c r="H317" i="62" s="1"/>
  <c r="G318" i="62"/>
  <c r="G317" i="62" s="1"/>
  <c r="G316" i="62" s="1"/>
  <c r="F318" i="62"/>
  <c r="F317" i="62" s="1"/>
  <c r="F316" i="62" s="1"/>
  <c r="H326" i="62"/>
  <c r="H325" i="62" s="1"/>
  <c r="G326" i="62"/>
  <c r="G325" i="62" s="1"/>
  <c r="F326" i="62"/>
  <c r="F325" i="62" s="1"/>
  <c r="L337" i="62"/>
  <c r="U338" i="62"/>
  <c r="T338" i="62"/>
  <c r="T240" i="62"/>
  <c r="T242" i="62"/>
  <c r="T244" i="62"/>
  <c r="F293" i="62"/>
  <c r="F208" i="62" s="1"/>
  <c r="T302" i="62"/>
  <c r="P302" i="62"/>
  <c r="P301" i="62" s="1"/>
  <c r="P300" i="62" s="1"/>
  <c r="P299" i="62" s="1"/>
  <c r="L309" i="62"/>
  <c r="U313" i="62"/>
  <c r="T313" i="62"/>
  <c r="R318" i="62"/>
  <c r="R317" i="62" s="1"/>
  <c r="R316" i="62" s="1"/>
  <c r="L340" i="62"/>
  <c r="U341" i="62"/>
  <c r="T341" i="62"/>
  <c r="Q342" i="62"/>
  <c r="R343" i="62"/>
  <c r="R342" i="62" s="1"/>
  <c r="J302" i="62"/>
  <c r="J301" i="62" s="1"/>
  <c r="J300" i="62" s="1"/>
  <c r="T310" i="62"/>
  <c r="N318" i="62"/>
  <c r="N317" i="62" s="1"/>
  <c r="N316" i="62" s="1"/>
  <c r="N299" i="62" s="1"/>
  <c r="G334" i="62"/>
  <c r="G330" i="62" s="1"/>
  <c r="G329" i="62" s="1"/>
  <c r="Q313" i="62"/>
  <c r="L314" i="62"/>
  <c r="J319" i="62"/>
  <c r="J318" i="62" s="1"/>
  <c r="J317" i="62" s="1"/>
  <c r="J316" i="62" s="1"/>
  <c r="T320" i="62"/>
  <c r="U321" i="62"/>
  <c r="J327" i="62"/>
  <c r="J326" i="62" s="1"/>
  <c r="J325" i="62" s="1"/>
  <c r="T328" i="62"/>
  <c r="T332" i="62"/>
  <c r="Q338" i="62"/>
  <c r="Q341" i="62"/>
  <c r="T342" i="62"/>
  <c r="J323" i="62"/>
  <c r="U323" i="62" s="1"/>
  <c r="J332" i="62"/>
  <c r="T333" i="62"/>
  <c r="J335" i="62"/>
  <c r="T336" i="62"/>
  <c r="U324" i="62"/>
  <c r="T343" i="62"/>
  <c r="M6" i="63" l="1"/>
  <c r="M5" i="63" s="1"/>
  <c r="P6" i="63"/>
  <c r="P5" i="63" s="1"/>
  <c r="I212" i="63"/>
  <c r="Q213" i="63"/>
  <c r="N205" i="63"/>
  <c r="N204" i="63" s="1"/>
  <c r="O206" i="63"/>
  <c r="O205" i="63" s="1"/>
  <c r="O204" i="63" s="1"/>
  <c r="I218" i="63"/>
  <c r="O121" i="63"/>
  <c r="O120" i="63" s="1"/>
  <c r="O119" i="63" s="1"/>
  <c r="N120" i="63"/>
  <c r="N119" i="63" s="1"/>
  <c r="O137" i="63"/>
  <c r="I99" i="63"/>
  <c r="Q100" i="63"/>
  <c r="N32" i="63"/>
  <c r="O83" i="63"/>
  <c r="O12" i="63"/>
  <c r="O8" i="63" s="1"/>
  <c r="O7" i="63" s="1"/>
  <c r="J6" i="63"/>
  <c r="J5" i="63" s="1"/>
  <c r="N229" i="63"/>
  <c r="N228" i="63" s="1"/>
  <c r="N227" i="63" s="1"/>
  <c r="N226" i="63" s="1"/>
  <c r="O230" i="63"/>
  <c r="O229" i="63" s="1"/>
  <c r="O228" i="63" s="1"/>
  <c r="O227" i="63" s="1"/>
  <c r="O226" i="63" s="1"/>
  <c r="G249" i="63"/>
  <c r="G240" i="63" s="1"/>
  <c r="G239" i="63" s="1"/>
  <c r="I228" i="63"/>
  <c r="Q229" i="63"/>
  <c r="Q120" i="63"/>
  <c r="I119" i="63"/>
  <c r="Q119" i="63" s="1"/>
  <c r="O190" i="63"/>
  <c r="O189" i="63" s="1"/>
  <c r="N137" i="63"/>
  <c r="N128" i="63" s="1"/>
  <c r="G72" i="63"/>
  <c r="G71" i="63" s="1"/>
  <c r="N100" i="63"/>
  <c r="N99" i="63" s="1"/>
  <c r="O101" i="63"/>
  <c r="O100" i="63" s="1"/>
  <c r="O99" i="63" s="1"/>
  <c r="Q76" i="63"/>
  <c r="G98" i="63"/>
  <c r="I66" i="63"/>
  <c r="Q66" i="63" s="1"/>
  <c r="Q67" i="63"/>
  <c r="N86" i="63"/>
  <c r="O87" i="63"/>
  <c r="O86" i="63" s="1"/>
  <c r="G20" i="63"/>
  <c r="G7" i="63" s="1"/>
  <c r="G6" i="63" s="1"/>
  <c r="G5" i="63" s="1"/>
  <c r="Q190" i="63"/>
  <c r="I189" i="63"/>
  <c r="Q189" i="63" s="1"/>
  <c r="N213" i="63"/>
  <c r="N212" i="63" s="1"/>
  <c r="N211" i="63" s="1"/>
  <c r="N210" i="63" s="1"/>
  <c r="O214" i="63"/>
  <c r="O213" i="63" s="1"/>
  <c r="O212" i="63" s="1"/>
  <c r="O211" i="63" s="1"/>
  <c r="O210" i="63" s="1"/>
  <c r="I204" i="63"/>
  <c r="Q204" i="63" s="1"/>
  <c r="Q205" i="63"/>
  <c r="N250" i="63"/>
  <c r="O251" i="63"/>
  <c r="O250" i="63" s="1"/>
  <c r="O249" i="63" s="1"/>
  <c r="O240" i="63" s="1"/>
  <c r="O239" i="63" s="1"/>
  <c r="Q241" i="63"/>
  <c r="I240" i="63"/>
  <c r="O129" i="63"/>
  <c r="N47" i="63"/>
  <c r="O216" i="63"/>
  <c r="O215" i="63" s="1"/>
  <c r="N215" i="63"/>
  <c r="Q69" i="63"/>
  <c r="Q21" i="63"/>
  <c r="I20" i="63"/>
  <c r="Q20" i="63" s="1"/>
  <c r="I54" i="63"/>
  <c r="Q54" i="63" s="1"/>
  <c r="Q55" i="63"/>
  <c r="O22" i="63"/>
  <c r="O21" i="63" s="1"/>
  <c r="O20" i="63" s="1"/>
  <c r="N21" i="63"/>
  <c r="O36" i="63"/>
  <c r="Q73" i="63"/>
  <c r="Q9" i="63"/>
  <c r="H6" i="63"/>
  <c r="H5" i="63" s="1"/>
  <c r="O232" i="63"/>
  <c r="O231" i="63" s="1"/>
  <c r="N231" i="63"/>
  <c r="G219" i="63"/>
  <c r="G218" i="63" s="1"/>
  <c r="G217" i="63" s="1"/>
  <c r="Q220" i="63"/>
  <c r="N244" i="63"/>
  <c r="I249" i="63"/>
  <c r="Q249" i="63" s="1"/>
  <c r="Q250" i="63"/>
  <c r="N36" i="63"/>
  <c r="I72" i="63"/>
  <c r="I8" i="63"/>
  <c r="L6" i="63"/>
  <c r="L5" i="63" s="1"/>
  <c r="O253" i="63"/>
  <c r="O252" i="63" s="1"/>
  <c r="N252" i="63"/>
  <c r="Q195" i="63"/>
  <c r="I194" i="63"/>
  <c r="Q194" i="63" s="1"/>
  <c r="G212" i="63"/>
  <c r="G211" i="63" s="1"/>
  <c r="G210" i="63" s="1"/>
  <c r="O196" i="63"/>
  <c r="O195" i="63" s="1"/>
  <c r="O194" i="63" s="1"/>
  <c r="N195" i="63"/>
  <c r="N194" i="63" s="1"/>
  <c r="I235" i="63"/>
  <c r="Q235" i="63" s="1"/>
  <c r="Q236" i="63"/>
  <c r="I128" i="63"/>
  <c r="Q128" i="63" s="1"/>
  <c r="Q137" i="63"/>
  <c r="O93" i="63"/>
  <c r="O92" i="63" s="1"/>
  <c r="N92" i="63"/>
  <c r="I36" i="63"/>
  <c r="Q36" i="63" s="1"/>
  <c r="Q37" i="63"/>
  <c r="N83" i="63"/>
  <c r="N71" i="63" s="1"/>
  <c r="O72" i="63"/>
  <c r="O66" i="63"/>
  <c r="N12" i="63"/>
  <c r="N8" i="63" s="1"/>
  <c r="F6" i="63"/>
  <c r="F5" i="63" s="1"/>
  <c r="U63" i="62"/>
  <c r="T63" i="62"/>
  <c r="G68" i="62"/>
  <c r="Q337" i="62"/>
  <c r="R338" i="62"/>
  <c r="R337" i="62" s="1"/>
  <c r="R334" i="62" s="1"/>
  <c r="R330" i="62" s="1"/>
  <c r="R329" i="62" s="1"/>
  <c r="U309" i="62"/>
  <c r="L308" i="62"/>
  <c r="J331" i="62"/>
  <c r="U332" i="62"/>
  <c r="F339" i="62"/>
  <c r="F330" i="62" s="1"/>
  <c r="F329" i="62" s="1"/>
  <c r="T327" i="62"/>
  <c r="T318" i="62"/>
  <c r="L317" i="62"/>
  <c r="U318" i="62"/>
  <c r="Q294" i="62"/>
  <c r="Q293" i="62" s="1"/>
  <c r="R295" i="62"/>
  <c r="R294" i="62" s="1"/>
  <c r="R293" i="62" s="1"/>
  <c r="T293" i="62"/>
  <c r="U302" i="62"/>
  <c r="T210" i="62"/>
  <c r="L209" i="62"/>
  <c r="U210" i="62"/>
  <c r="M299" i="62"/>
  <c r="R284" i="62"/>
  <c r="R283" i="62" s="1"/>
  <c r="R96" i="62"/>
  <c r="R95" i="62" s="1"/>
  <c r="U29" i="62"/>
  <c r="T29" i="62"/>
  <c r="T70" i="62"/>
  <c r="U54" i="62"/>
  <c r="T54" i="62"/>
  <c r="R8" i="62"/>
  <c r="F33" i="62"/>
  <c r="F7" i="62" s="1"/>
  <c r="R18" i="62"/>
  <c r="K5" i="62"/>
  <c r="J334" i="62"/>
  <c r="U335" i="62"/>
  <c r="Q312" i="62"/>
  <c r="R313" i="62"/>
  <c r="R312" i="62" s="1"/>
  <c r="H316" i="62"/>
  <c r="H299" i="62" s="1"/>
  <c r="U327" i="62"/>
  <c r="T319" i="62"/>
  <c r="T294" i="62"/>
  <c r="U284" i="62"/>
  <c r="T284" i="62"/>
  <c r="L283" i="62"/>
  <c r="Q284" i="62"/>
  <c r="Q283" i="62" s="1"/>
  <c r="U89" i="62"/>
  <c r="T89" i="62"/>
  <c r="J95" i="62"/>
  <c r="U95" i="62" s="1"/>
  <c r="U96" i="62"/>
  <c r="U19" i="62"/>
  <c r="T19" i="62"/>
  <c r="L18" i="62"/>
  <c r="F68" i="62"/>
  <c r="T52" i="62"/>
  <c r="R71" i="62"/>
  <c r="R70" i="62" s="1"/>
  <c r="R69" i="62" s="1"/>
  <c r="R68" i="62" s="1"/>
  <c r="Q70" i="62"/>
  <c r="Q38" i="62"/>
  <c r="R39" i="62"/>
  <c r="R38" i="62" s="1"/>
  <c r="R89" i="62"/>
  <c r="J68" i="62"/>
  <c r="J6" i="62" s="1"/>
  <c r="U69" i="62"/>
  <c r="U78" i="62"/>
  <c r="Q18" i="62"/>
  <c r="Q334" i="62"/>
  <c r="Q330" i="62" s="1"/>
  <c r="Q329" i="62" s="1"/>
  <c r="U319" i="62"/>
  <c r="U238" i="62"/>
  <c r="T238" i="62"/>
  <c r="R226" i="62"/>
  <c r="R225" i="62" s="1"/>
  <c r="R224" i="62" s="1"/>
  <c r="Q225" i="62"/>
  <c r="Q224" i="62" s="1"/>
  <c r="Q85" i="62"/>
  <c r="R86" i="62"/>
  <c r="R85" i="62" s="1"/>
  <c r="R80" i="62" s="1"/>
  <c r="T9" i="62"/>
  <c r="L8" i="62"/>
  <c r="U9" i="62"/>
  <c r="U44" i="62"/>
  <c r="T44" i="62"/>
  <c r="Q89" i="62"/>
  <c r="U38" i="62"/>
  <c r="T38" i="62"/>
  <c r="I6" i="62"/>
  <c r="I5" i="62" s="1"/>
  <c r="M5" i="62"/>
  <c r="L334" i="62"/>
  <c r="U337" i="62"/>
  <c r="T337" i="62"/>
  <c r="Q340" i="62"/>
  <c r="Q339" i="62" s="1"/>
  <c r="R341" i="62"/>
  <c r="R340" i="62" s="1"/>
  <c r="R339" i="62" s="1"/>
  <c r="R246" i="62"/>
  <c r="R245" i="62" s="1"/>
  <c r="R238" i="62" s="1"/>
  <c r="Q245" i="62"/>
  <c r="Q238" i="62" s="1"/>
  <c r="U301" i="62"/>
  <c r="T301" i="62"/>
  <c r="L300" i="62"/>
  <c r="Q318" i="62"/>
  <c r="Q317" i="62" s="1"/>
  <c r="Q316" i="62" s="1"/>
  <c r="U229" i="62"/>
  <c r="T229" i="62"/>
  <c r="R210" i="62"/>
  <c r="R209" i="62" s="1"/>
  <c r="Q80" i="62"/>
  <c r="R65" i="62"/>
  <c r="R64" i="62" s="1"/>
  <c r="R63" i="62" s="1"/>
  <c r="Q64" i="62"/>
  <c r="Q63" i="62" s="1"/>
  <c r="Q78" i="62"/>
  <c r="R79" i="62"/>
  <c r="R78" i="62" s="1"/>
  <c r="R75" i="62" s="1"/>
  <c r="Q34" i="62"/>
  <c r="R35" i="62"/>
  <c r="R34" i="62" s="1"/>
  <c r="R33" i="62" s="1"/>
  <c r="L80" i="62"/>
  <c r="T69" i="62"/>
  <c r="Q75" i="62"/>
  <c r="Q44" i="62"/>
  <c r="R45" i="62"/>
  <c r="R44" i="62" s="1"/>
  <c r="T11" i="62"/>
  <c r="U11" i="62"/>
  <c r="P5" i="62"/>
  <c r="Q302" i="62"/>
  <c r="Q301" i="62" s="1"/>
  <c r="Q300" i="62" s="1"/>
  <c r="R231" i="62"/>
  <c r="R230" i="62" s="1"/>
  <c r="R229" i="62" s="1"/>
  <c r="Q230" i="62"/>
  <c r="Q229" i="62" s="1"/>
  <c r="Q208" i="62"/>
  <c r="Q96" i="62"/>
  <c r="Q95" i="62" s="1"/>
  <c r="F80" i="62"/>
  <c r="H68" i="62"/>
  <c r="H6" i="62" s="1"/>
  <c r="H5" i="62" s="1"/>
  <c r="N5" i="62"/>
  <c r="U314" i="62"/>
  <c r="T314" i="62"/>
  <c r="F309" i="62"/>
  <c r="F308" i="62" s="1"/>
  <c r="F307" i="62" s="1"/>
  <c r="F299" i="62" s="1"/>
  <c r="U340" i="62"/>
  <c r="L339" i="62"/>
  <c r="T340" i="62"/>
  <c r="U310" i="62"/>
  <c r="R311" i="62"/>
  <c r="R310" i="62" s="1"/>
  <c r="R309" i="62" s="1"/>
  <c r="R308" i="62" s="1"/>
  <c r="R307" i="62" s="1"/>
  <c r="R299" i="62" s="1"/>
  <c r="Q310" i="62"/>
  <c r="T326" i="62"/>
  <c r="L325" i="62"/>
  <c r="U326" i="62"/>
  <c r="Q73" i="62"/>
  <c r="R74" i="62"/>
  <c r="R73" i="62" s="1"/>
  <c r="G63" i="62"/>
  <c r="G7" i="62" s="1"/>
  <c r="G6" i="62" s="1"/>
  <c r="G5" i="62" s="1"/>
  <c r="R12" i="62"/>
  <c r="R11" i="62" s="1"/>
  <c r="Q11" i="62"/>
  <c r="Q8" i="62" s="1"/>
  <c r="L75" i="62"/>
  <c r="U76" i="62"/>
  <c r="T76" i="62"/>
  <c r="T66" i="62"/>
  <c r="U66" i="62"/>
  <c r="U34" i="62"/>
  <c r="T34" i="62"/>
  <c r="L33" i="62"/>
  <c r="S6" i="62"/>
  <c r="S5" i="62" s="1"/>
  <c r="U52" i="62"/>
  <c r="N7" i="63" l="1"/>
  <c r="Q8" i="63"/>
  <c r="I7" i="63"/>
  <c r="I71" i="63"/>
  <c r="Q71" i="63" s="1"/>
  <c r="Q72" i="63"/>
  <c r="Q240" i="63"/>
  <c r="I239" i="63"/>
  <c r="Q239" i="63" s="1"/>
  <c r="I211" i="63"/>
  <c r="Q212" i="63"/>
  <c r="N20" i="63"/>
  <c r="O98" i="63"/>
  <c r="Q219" i="63"/>
  <c r="N98" i="63"/>
  <c r="I98" i="63"/>
  <c r="Q98" i="63" s="1"/>
  <c r="Q99" i="63"/>
  <c r="Q218" i="63"/>
  <c r="I217" i="63"/>
  <c r="Q217" i="63" s="1"/>
  <c r="N249" i="63"/>
  <c r="N240" i="63" s="1"/>
  <c r="N239" i="63" s="1"/>
  <c r="I227" i="63"/>
  <c r="Q228" i="63"/>
  <c r="O71" i="63"/>
  <c r="O6" i="63" s="1"/>
  <c r="O5" i="63" s="1"/>
  <c r="O128" i="63"/>
  <c r="J5" i="62"/>
  <c r="U33" i="62"/>
  <c r="T33" i="62"/>
  <c r="T325" i="62"/>
  <c r="U325" i="62"/>
  <c r="U339" i="62"/>
  <c r="T339" i="62"/>
  <c r="Q299" i="62"/>
  <c r="U334" i="62"/>
  <c r="T334" i="62"/>
  <c r="L330" i="62"/>
  <c r="U18" i="62"/>
  <c r="T18" i="62"/>
  <c r="T309" i="62"/>
  <c r="U300" i="62"/>
  <c r="T300" i="62"/>
  <c r="U8" i="62"/>
  <c r="L7" i="62"/>
  <c r="T8" i="62"/>
  <c r="R7" i="62"/>
  <c r="R6" i="62" s="1"/>
  <c r="R5" i="62" s="1"/>
  <c r="Q309" i="62"/>
  <c r="Q308" i="62" s="1"/>
  <c r="Q307" i="62" s="1"/>
  <c r="T308" i="62"/>
  <c r="L307" i="62"/>
  <c r="U308" i="62"/>
  <c r="L208" i="62"/>
  <c r="U209" i="62"/>
  <c r="T209" i="62"/>
  <c r="J330" i="62"/>
  <c r="J329" i="62" s="1"/>
  <c r="J299" i="62" s="1"/>
  <c r="U331" i="62"/>
  <c r="T80" i="62"/>
  <c r="U80" i="62"/>
  <c r="Q69" i="62"/>
  <c r="Q68" i="62" s="1"/>
  <c r="U283" i="62"/>
  <c r="T283" i="62"/>
  <c r="U75" i="62"/>
  <c r="T75" i="62"/>
  <c r="L68" i="62"/>
  <c r="Q33" i="62"/>
  <c r="Q7" i="62" s="1"/>
  <c r="Q6" i="62" s="1"/>
  <c r="Q5" i="62" s="1"/>
  <c r="R208" i="62"/>
  <c r="F6" i="62"/>
  <c r="F5" i="62" s="1"/>
  <c r="T317" i="62"/>
  <c r="L316" i="62"/>
  <c r="U317" i="62"/>
  <c r="Q7" i="63" l="1"/>
  <c r="I6" i="63"/>
  <c r="I210" i="63"/>
  <c r="Q210" i="63" s="1"/>
  <c r="Q211" i="63"/>
  <c r="I226" i="63"/>
  <c r="Q226" i="63" s="1"/>
  <c r="Q227" i="63"/>
  <c r="N6" i="63"/>
  <c r="N5" i="63" s="1"/>
  <c r="U208" i="62"/>
  <c r="T208" i="62"/>
  <c r="T68" i="62"/>
  <c r="U68" i="62"/>
  <c r="U316" i="62"/>
  <c r="T316" i="62"/>
  <c r="T307" i="62"/>
  <c r="U307" i="62"/>
  <c r="U7" i="62"/>
  <c r="T7" i="62"/>
  <c r="L6" i="62"/>
  <c r="U330" i="62"/>
  <c r="T330" i="62"/>
  <c r="L329" i="62"/>
  <c r="Q6" i="63" l="1"/>
  <c r="I5" i="63"/>
  <c r="Q5" i="63" s="1"/>
  <c r="T6" i="62"/>
  <c r="L5" i="62"/>
  <c r="U6" i="62"/>
  <c r="U329" i="62"/>
  <c r="T329" i="62"/>
  <c r="L299" i="62"/>
  <c r="U299" i="62" l="1"/>
  <c r="T299" i="62"/>
  <c r="T5" i="62"/>
  <c r="U5" i="62"/>
  <c r="F77" i="58" l="1"/>
  <c r="F76" i="58" s="1"/>
  <c r="F73" i="58"/>
  <c r="F72" i="58" s="1"/>
  <c r="F70" i="58"/>
  <c r="F61" i="58"/>
  <c r="F60" i="58" s="1"/>
  <c r="H55" i="58"/>
  <c r="H57" i="58"/>
  <c r="H59" i="58"/>
  <c r="H50" i="58"/>
  <c r="F49" i="58"/>
  <c r="H43" i="58"/>
  <c r="H45" i="58"/>
  <c r="H38" i="58"/>
  <c r="H32" i="58"/>
  <c r="F37" i="58"/>
  <c r="F29" i="58"/>
  <c r="H25" i="58"/>
  <c r="H27" i="58"/>
  <c r="H14" i="58"/>
  <c r="H16" i="58"/>
  <c r="H20" i="58"/>
  <c r="F13" i="58"/>
  <c r="F10" i="58"/>
  <c r="K63" i="58"/>
  <c r="K34" i="58"/>
  <c r="O92" i="58"/>
  <c r="O91" i="58"/>
  <c r="O90" i="58"/>
  <c r="O89" i="58"/>
  <c r="O88" i="58"/>
  <c r="O87" i="58"/>
  <c r="O86" i="58"/>
  <c r="O85" i="58"/>
  <c r="O84" i="58"/>
  <c r="O83" i="58"/>
  <c r="O82" i="58"/>
  <c r="O81" i="58"/>
  <c r="O80" i="58"/>
  <c r="O79" i="58"/>
  <c r="O78" i="58"/>
  <c r="O77" i="58"/>
  <c r="H77" i="58" s="1"/>
  <c r="H76" i="58" s="1"/>
  <c r="O76" i="58"/>
  <c r="O75" i="58"/>
  <c r="H75" i="58" s="1"/>
  <c r="H74" i="58" s="1"/>
  <c r="O74" i="58"/>
  <c r="O73" i="58"/>
  <c r="H73" i="58" s="1"/>
  <c r="H72" i="58" s="1"/>
  <c r="O72" i="58"/>
  <c r="O71" i="58"/>
  <c r="F71" i="58" s="1"/>
  <c r="O70" i="58"/>
  <c r="H70" i="58" s="1"/>
  <c r="O69" i="58"/>
  <c r="O68" i="58"/>
  <c r="H68" i="58" s="1"/>
  <c r="H67" i="58" s="1"/>
  <c r="O67" i="58"/>
  <c r="O66" i="58"/>
  <c r="H66" i="58" s="1"/>
  <c r="H65" i="58" s="1"/>
  <c r="O65" i="58"/>
  <c r="O64" i="58"/>
  <c r="H64" i="58" s="1"/>
  <c r="H63" i="58" s="1"/>
  <c r="O63" i="58"/>
  <c r="O62" i="58"/>
  <c r="O61" i="58"/>
  <c r="H61" i="58" s="1"/>
  <c r="H60" i="58" s="1"/>
  <c r="O60" i="58"/>
  <c r="O59" i="58"/>
  <c r="F59" i="58" s="1"/>
  <c r="O58" i="58"/>
  <c r="F58" i="58" s="1"/>
  <c r="O57" i="58"/>
  <c r="F57" i="58" s="1"/>
  <c r="O56" i="58"/>
  <c r="F56" i="58" s="1"/>
  <c r="O55" i="58"/>
  <c r="F55" i="58" s="1"/>
  <c r="O54" i="58"/>
  <c r="F54" i="58" s="1"/>
  <c r="O53" i="58"/>
  <c r="H53" i="58" s="1"/>
  <c r="O52" i="58"/>
  <c r="O51" i="58"/>
  <c r="F51" i="58" s="1"/>
  <c r="O50" i="58"/>
  <c r="F50" i="58" s="1"/>
  <c r="O49" i="58"/>
  <c r="H49" i="58" s="1"/>
  <c r="O48" i="58"/>
  <c r="O47" i="58"/>
  <c r="H47" i="58" s="1"/>
  <c r="H46" i="58" s="1"/>
  <c r="O46" i="58"/>
  <c r="O45" i="58"/>
  <c r="F45" i="58" s="1"/>
  <c r="O44" i="58"/>
  <c r="F44" i="58" s="1"/>
  <c r="O43" i="58"/>
  <c r="F43" i="58" s="1"/>
  <c r="O42" i="58"/>
  <c r="H42" i="58" s="1"/>
  <c r="O41" i="58"/>
  <c r="O40" i="58"/>
  <c r="O39" i="58"/>
  <c r="F39" i="58" s="1"/>
  <c r="O38" i="58"/>
  <c r="F38" i="58" s="1"/>
  <c r="O37" i="58"/>
  <c r="H37" i="58" s="1"/>
  <c r="O36" i="58"/>
  <c r="O35" i="58"/>
  <c r="H35" i="58" s="1"/>
  <c r="H34" i="58" s="1"/>
  <c r="O34" i="58"/>
  <c r="O33" i="58"/>
  <c r="F33" i="58" s="1"/>
  <c r="O32" i="58"/>
  <c r="F32" i="58" s="1"/>
  <c r="O31" i="58"/>
  <c r="F31" i="58" s="1"/>
  <c r="O30" i="58"/>
  <c r="H30" i="58" s="1"/>
  <c r="O29" i="58"/>
  <c r="H29" i="58" s="1"/>
  <c r="O28" i="58"/>
  <c r="O27" i="58"/>
  <c r="F27" i="58" s="1"/>
  <c r="O26" i="58"/>
  <c r="F26" i="58" s="1"/>
  <c r="O25" i="58"/>
  <c r="F25" i="58" s="1"/>
  <c r="O24" i="58"/>
  <c r="F24" i="58" s="1"/>
  <c r="O23" i="58"/>
  <c r="H23" i="58" s="1"/>
  <c r="O22" i="58"/>
  <c r="O21" i="58"/>
  <c r="F21" i="58" s="1"/>
  <c r="O20" i="58"/>
  <c r="F20" i="58" s="1"/>
  <c r="O19" i="58"/>
  <c r="F19" i="58" s="1"/>
  <c r="O18" i="58"/>
  <c r="F18" i="58" s="1"/>
  <c r="O17" i="58"/>
  <c r="F17" i="58" s="1"/>
  <c r="O16" i="58"/>
  <c r="F16" i="58" s="1"/>
  <c r="O15" i="58"/>
  <c r="F15" i="58" s="1"/>
  <c r="O14" i="58"/>
  <c r="F14" i="58" s="1"/>
  <c r="O13" i="58"/>
  <c r="H13" i="58" s="1"/>
  <c r="O12" i="58"/>
  <c r="O11" i="58"/>
  <c r="F11" i="58" s="1"/>
  <c r="O10" i="58"/>
  <c r="G10" i="58" s="1"/>
  <c r="O9" i="58"/>
  <c r="O8" i="58"/>
  <c r="H18" i="58" l="1"/>
  <c r="F48" i="58"/>
  <c r="H10" i="58"/>
  <c r="G13" i="58"/>
  <c r="G20" i="58"/>
  <c r="G18" i="58"/>
  <c r="G16" i="58"/>
  <c r="G14" i="58"/>
  <c r="G27" i="58"/>
  <c r="G25" i="58"/>
  <c r="G29" i="58"/>
  <c r="G37" i="58"/>
  <c r="G32" i="58"/>
  <c r="G30" i="58"/>
  <c r="G38" i="58"/>
  <c r="G45" i="58"/>
  <c r="G43" i="58"/>
  <c r="G49" i="58"/>
  <c r="G50" i="58"/>
  <c r="G59" i="58"/>
  <c r="G57" i="58"/>
  <c r="G55" i="58"/>
  <c r="G61" i="58"/>
  <c r="G60" i="58" s="1"/>
  <c r="G66" i="58"/>
  <c r="G65" i="58" s="1"/>
  <c r="G70" i="58"/>
  <c r="G73" i="58"/>
  <c r="G72" i="58" s="1"/>
  <c r="G77" i="58"/>
  <c r="G76" i="58" s="1"/>
  <c r="F66" i="58"/>
  <c r="F65" i="58" s="1"/>
  <c r="F30" i="58"/>
  <c r="F28" i="58" s="1"/>
  <c r="H11" i="58"/>
  <c r="H9" i="58" s="1"/>
  <c r="H21" i="58"/>
  <c r="H19" i="58"/>
  <c r="H17" i="58"/>
  <c r="H15" i="58"/>
  <c r="F23" i="58"/>
  <c r="F22" i="58" s="1"/>
  <c r="H26" i="58"/>
  <c r="H24" i="58"/>
  <c r="F35" i="58"/>
  <c r="F34" i="58" s="1"/>
  <c r="H33" i="58"/>
  <c r="H31" i="58"/>
  <c r="H28" i="58" s="1"/>
  <c r="H39" i="58"/>
  <c r="H36" i="58" s="1"/>
  <c r="F42" i="58"/>
  <c r="H44" i="58"/>
  <c r="F47" i="58"/>
  <c r="F46" i="58" s="1"/>
  <c r="H51" i="58"/>
  <c r="F53" i="58"/>
  <c r="F52" i="58" s="1"/>
  <c r="F40" i="58" s="1"/>
  <c r="H58" i="58"/>
  <c r="H56" i="58"/>
  <c r="H54" i="58"/>
  <c r="F64" i="58"/>
  <c r="F63" i="58" s="1"/>
  <c r="F68" i="58"/>
  <c r="F67" i="58" s="1"/>
  <c r="H71" i="58"/>
  <c r="H69" i="58" s="1"/>
  <c r="H62" i="58" s="1"/>
  <c r="F75" i="58"/>
  <c r="F74" i="58" s="1"/>
  <c r="G11" i="58"/>
  <c r="G9" i="58" s="1"/>
  <c r="G21" i="58"/>
  <c r="G19" i="58"/>
  <c r="G17" i="58"/>
  <c r="G15" i="58"/>
  <c r="G23" i="58"/>
  <c r="G26" i="58"/>
  <c r="G24" i="58"/>
  <c r="G35" i="58"/>
  <c r="G34" i="58" s="1"/>
  <c r="G33" i="58"/>
  <c r="G31" i="58"/>
  <c r="G39" i="58"/>
  <c r="G36" i="58" s="1"/>
  <c r="G42" i="58"/>
  <c r="G44" i="58"/>
  <c r="G47" i="58"/>
  <c r="G46" i="58" s="1"/>
  <c r="G51" i="58"/>
  <c r="G48" i="58" s="1"/>
  <c r="G53" i="58"/>
  <c r="G58" i="58"/>
  <c r="G56" i="58"/>
  <c r="G54" i="58"/>
  <c r="G64" i="58"/>
  <c r="G63" i="58" s="1"/>
  <c r="G68" i="58"/>
  <c r="G67" i="58" s="1"/>
  <c r="G71" i="58"/>
  <c r="G69" i="58" s="1"/>
  <c r="G62" i="58" s="1"/>
  <c r="G75" i="58"/>
  <c r="G74" i="58" s="1"/>
  <c r="H48" i="58"/>
  <c r="F69" i="58"/>
  <c r="H12" i="58"/>
  <c r="G12" i="58"/>
  <c r="F9" i="58"/>
  <c r="F12" i="58"/>
  <c r="F36" i="58"/>
  <c r="G22" i="58" l="1"/>
  <c r="F62" i="58"/>
  <c r="G52" i="58"/>
  <c r="G40" i="58" s="1"/>
  <c r="H52" i="58"/>
  <c r="H40" i="58" s="1"/>
  <c r="H22" i="58"/>
  <c r="G28" i="58"/>
  <c r="G8" i="58" s="1"/>
  <c r="H8" i="58"/>
  <c r="F8" i="58"/>
  <c r="F4" i="55" l="1"/>
  <c r="E4" i="55"/>
  <c r="K4" i="55"/>
  <c r="I4" i="55"/>
  <c r="H4" i="55"/>
  <c r="G4" i="55"/>
  <c r="I70" i="58" l="1"/>
  <c r="J70" i="58" l="1"/>
  <c r="B2" i="55"/>
  <c r="X340" i="63"/>
  <c r="W340" i="63"/>
  <c r="X339" i="63"/>
  <c r="W339" i="63"/>
  <c r="X338" i="63"/>
  <c r="W338" i="63"/>
  <c r="X337" i="63"/>
  <c r="W337" i="63"/>
  <c r="X336" i="63"/>
  <c r="W336" i="63"/>
  <c r="X335" i="63"/>
  <c r="W335" i="63"/>
  <c r="X334" i="63"/>
  <c r="W334" i="63"/>
  <c r="X333" i="63"/>
  <c r="W333" i="63"/>
  <c r="X332" i="63"/>
  <c r="W332" i="63"/>
  <c r="X331" i="63"/>
  <c r="W331" i="63"/>
  <c r="X330" i="63"/>
  <c r="W330" i="63"/>
  <c r="X329" i="63"/>
  <c r="W329" i="63"/>
  <c r="X328" i="63"/>
  <c r="W328" i="63"/>
  <c r="X327" i="63"/>
  <c r="W327" i="63"/>
  <c r="X326" i="63"/>
  <c r="W326" i="63"/>
  <c r="X325" i="63"/>
  <c r="W325" i="63"/>
  <c r="X324" i="63"/>
  <c r="W324" i="63"/>
  <c r="X323" i="63"/>
  <c r="W323" i="63"/>
  <c r="X322" i="63"/>
  <c r="W322" i="63"/>
  <c r="X321" i="63"/>
  <c r="W321" i="63"/>
  <c r="X320" i="63"/>
  <c r="W320" i="63"/>
  <c r="X319" i="63"/>
  <c r="W319" i="63"/>
  <c r="X318" i="63"/>
  <c r="W318" i="63"/>
  <c r="X317" i="63"/>
  <c r="W317" i="63"/>
  <c r="X316" i="63"/>
  <c r="W316" i="63"/>
  <c r="X315" i="63"/>
  <c r="W315" i="63"/>
  <c r="X314" i="63"/>
  <c r="W314" i="63"/>
  <c r="X313" i="63"/>
  <c r="W313" i="63"/>
  <c r="X312" i="63"/>
  <c r="W312" i="63"/>
  <c r="X311" i="63"/>
  <c r="W311" i="63"/>
  <c r="X310" i="63"/>
  <c r="W310" i="63"/>
  <c r="X309" i="63"/>
  <c r="W309" i="63"/>
  <c r="X308" i="63"/>
  <c r="W308" i="63"/>
  <c r="X307" i="63"/>
  <c r="W307" i="63"/>
  <c r="X306" i="63"/>
  <c r="W306" i="63"/>
  <c r="X305" i="63"/>
  <c r="W305" i="63"/>
  <c r="X304" i="63"/>
  <c r="W304" i="63"/>
  <c r="X303" i="63"/>
  <c r="W303" i="63"/>
  <c r="X302" i="63"/>
  <c r="W302" i="63"/>
  <c r="X301" i="63"/>
  <c r="W301" i="63"/>
  <c r="X300" i="63"/>
  <c r="W300" i="63"/>
  <c r="X299" i="63"/>
  <c r="W299" i="63"/>
  <c r="X298" i="63"/>
  <c r="W298" i="63"/>
  <c r="X297" i="63"/>
  <c r="W297" i="63"/>
  <c r="X296" i="63"/>
  <c r="W296" i="63"/>
  <c r="X295" i="63"/>
  <c r="W295" i="63"/>
  <c r="X294" i="63"/>
  <c r="W294" i="63"/>
  <c r="X293" i="63"/>
  <c r="W293" i="63"/>
  <c r="X292" i="63"/>
  <c r="W292" i="63"/>
  <c r="X291" i="63"/>
  <c r="W291" i="63"/>
  <c r="X290" i="63"/>
  <c r="W290" i="63"/>
  <c r="X289" i="63"/>
  <c r="W289" i="63"/>
  <c r="X288" i="63"/>
  <c r="W288" i="63"/>
  <c r="X287" i="63"/>
  <c r="W287" i="63"/>
  <c r="X286" i="63"/>
  <c r="W286" i="63"/>
  <c r="X285" i="63"/>
  <c r="W285" i="63"/>
  <c r="X284" i="63"/>
  <c r="W284" i="63"/>
  <c r="X283" i="63"/>
  <c r="W283" i="63"/>
  <c r="X282" i="63"/>
  <c r="W282" i="63"/>
  <c r="X281" i="63"/>
  <c r="W281" i="63"/>
  <c r="X280" i="63"/>
  <c r="W280" i="63"/>
  <c r="X279" i="63"/>
  <c r="W279" i="63"/>
  <c r="X278" i="63"/>
  <c r="W278" i="63"/>
  <c r="X277" i="63"/>
  <c r="W277" i="63"/>
  <c r="X276" i="63"/>
  <c r="W276" i="63"/>
  <c r="X275" i="63"/>
  <c r="W275" i="63"/>
  <c r="X274" i="63"/>
  <c r="W274" i="63"/>
  <c r="X273" i="63"/>
  <c r="W273" i="63"/>
  <c r="X272" i="63"/>
  <c r="W272" i="63"/>
  <c r="X271" i="63"/>
  <c r="W271" i="63"/>
  <c r="X270" i="63"/>
  <c r="W270" i="63"/>
  <c r="X269" i="63"/>
  <c r="W269" i="63"/>
  <c r="X268" i="63"/>
  <c r="W268" i="63"/>
  <c r="X267" i="63"/>
  <c r="W267" i="63"/>
  <c r="X266" i="63"/>
  <c r="W266" i="63"/>
  <c r="X265" i="63"/>
  <c r="W265" i="63"/>
  <c r="X264" i="63"/>
  <c r="W264" i="63"/>
  <c r="X263" i="63"/>
  <c r="W263" i="63"/>
  <c r="X262" i="63"/>
  <c r="W262" i="63"/>
  <c r="X261" i="63"/>
  <c r="W261" i="63"/>
  <c r="X260" i="63"/>
  <c r="W260" i="63"/>
  <c r="X259" i="63"/>
  <c r="W259" i="63"/>
  <c r="X258" i="63"/>
  <c r="W258" i="63"/>
  <c r="X257" i="63"/>
  <c r="W257" i="63"/>
  <c r="X256" i="63"/>
  <c r="W256" i="63"/>
  <c r="X255" i="63"/>
  <c r="W255" i="63"/>
  <c r="X254" i="63"/>
  <c r="W254" i="63"/>
  <c r="X253" i="63"/>
  <c r="W253" i="63"/>
  <c r="W252" i="63"/>
  <c r="X252" i="63"/>
  <c r="X251" i="63"/>
  <c r="W251" i="63"/>
  <c r="W250" i="63"/>
  <c r="X250" i="63"/>
  <c r="X249" i="63"/>
  <c r="W249" i="63"/>
  <c r="X248" i="63"/>
  <c r="W248" i="63"/>
  <c r="W247" i="63"/>
  <c r="X247" i="63"/>
  <c r="X246" i="63"/>
  <c r="W246" i="63"/>
  <c r="W245" i="63"/>
  <c r="X245" i="63"/>
  <c r="X244" i="63"/>
  <c r="W244" i="63"/>
  <c r="X243" i="63"/>
  <c r="W243" i="63"/>
  <c r="W242" i="63"/>
  <c r="X242" i="63"/>
  <c r="X241" i="63"/>
  <c r="W241" i="63"/>
  <c r="X240" i="63"/>
  <c r="W240" i="63"/>
  <c r="X239" i="63"/>
  <c r="W239" i="63"/>
  <c r="X238" i="63"/>
  <c r="W238" i="63"/>
  <c r="X237" i="63"/>
  <c r="W237" i="63"/>
  <c r="X236" i="63"/>
  <c r="W236" i="63"/>
  <c r="X235" i="63"/>
  <c r="W235" i="63"/>
  <c r="X234" i="63"/>
  <c r="W234" i="63"/>
  <c r="W233" i="63"/>
  <c r="X233" i="63"/>
  <c r="X232" i="63"/>
  <c r="W232" i="63"/>
  <c r="W231" i="63"/>
  <c r="X231" i="63"/>
  <c r="X230" i="63"/>
  <c r="W230" i="63"/>
  <c r="W229" i="63"/>
  <c r="X229" i="63"/>
  <c r="X228" i="63"/>
  <c r="W228" i="63"/>
  <c r="X227" i="63"/>
  <c r="W227" i="63"/>
  <c r="X226" i="63"/>
  <c r="W226" i="63"/>
  <c r="X225" i="63"/>
  <c r="W225" i="63"/>
  <c r="W224" i="63"/>
  <c r="X224" i="63"/>
  <c r="X223" i="63"/>
  <c r="W223" i="63"/>
  <c r="W222" i="63"/>
  <c r="X222" i="63"/>
  <c r="X221" i="63"/>
  <c r="W221" i="63"/>
  <c r="W220" i="63"/>
  <c r="X220" i="63"/>
  <c r="X219" i="63"/>
  <c r="W219" i="63"/>
  <c r="X218" i="63"/>
  <c r="W218" i="63"/>
  <c r="X217" i="63"/>
  <c r="W217" i="63"/>
  <c r="X216" i="63"/>
  <c r="W216" i="63"/>
  <c r="W215" i="63"/>
  <c r="X215" i="63"/>
  <c r="X214" i="63"/>
  <c r="W214" i="63"/>
  <c r="W213" i="63"/>
  <c r="X213" i="63"/>
  <c r="X212" i="63"/>
  <c r="W212" i="63"/>
  <c r="X211" i="63"/>
  <c r="W211" i="63"/>
  <c r="X210" i="63"/>
  <c r="W210" i="63"/>
  <c r="X209" i="63"/>
  <c r="W209" i="63"/>
  <c r="X208" i="63"/>
  <c r="W208" i="63"/>
  <c r="X207" i="63"/>
  <c r="W207" i="63"/>
  <c r="X206" i="63"/>
  <c r="W206" i="63"/>
  <c r="X205" i="63"/>
  <c r="W205" i="63"/>
  <c r="X204" i="63"/>
  <c r="W204" i="63"/>
  <c r="X203" i="63"/>
  <c r="W203" i="63"/>
  <c r="X202" i="63"/>
  <c r="W202" i="63"/>
  <c r="X201" i="63"/>
  <c r="W201" i="63"/>
  <c r="X200" i="63"/>
  <c r="W200" i="63"/>
  <c r="X199" i="63"/>
  <c r="W199" i="63"/>
  <c r="X198" i="63"/>
  <c r="W198" i="63"/>
  <c r="X197" i="63"/>
  <c r="W197" i="63"/>
  <c r="X196" i="63"/>
  <c r="W196" i="63"/>
  <c r="X195" i="63"/>
  <c r="W195" i="63"/>
  <c r="X194" i="63"/>
  <c r="W194" i="63"/>
  <c r="X193" i="63"/>
  <c r="W193" i="63"/>
  <c r="X192" i="63"/>
  <c r="W192" i="63"/>
  <c r="X191" i="63"/>
  <c r="W191" i="63"/>
  <c r="X190" i="63"/>
  <c r="W190" i="63"/>
  <c r="X189" i="63"/>
  <c r="W189" i="63"/>
  <c r="X188" i="63"/>
  <c r="W188" i="63"/>
  <c r="X187" i="63"/>
  <c r="W187" i="63"/>
  <c r="X186" i="63"/>
  <c r="W186" i="63"/>
  <c r="X185" i="63"/>
  <c r="W185" i="63"/>
  <c r="X184" i="63"/>
  <c r="W184" i="63"/>
  <c r="X183" i="63"/>
  <c r="W183" i="63"/>
  <c r="X182" i="63"/>
  <c r="W182" i="63"/>
  <c r="X181" i="63"/>
  <c r="W181" i="63"/>
  <c r="X180" i="63"/>
  <c r="W180" i="63"/>
  <c r="X179" i="63"/>
  <c r="W179" i="63"/>
  <c r="X178" i="63"/>
  <c r="W178" i="63"/>
  <c r="X177" i="63"/>
  <c r="W177" i="63"/>
  <c r="X176" i="63"/>
  <c r="W176" i="63"/>
  <c r="X175" i="63"/>
  <c r="W175" i="63"/>
  <c r="X174" i="63"/>
  <c r="W174" i="63"/>
  <c r="X173" i="63"/>
  <c r="W173" i="63"/>
  <c r="X172" i="63"/>
  <c r="W172" i="63"/>
  <c r="X171" i="63"/>
  <c r="W171" i="63"/>
  <c r="X170" i="63"/>
  <c r="W170" i="63"/>
  <c r="X169" i="63"/>
  <c r="W169" i="63"/>
  <c r="X168" i="63"/>
  <c r="W168" i="63"/>
  <c r="X167" i="63"/>
  <c r="W167" i="63"/>
  <c r="X166" i="63"/>
  <c r="W166" i="63"/>
  <c r="X165" i="63"/>
  <c r="W165" i="63"/>
  <c r="X164" i="63"/>
  <c r="W164" i="63"/>
  <c r="X163" i="63"/>
  <c r="W163" i="63"/>
  <c r="X162" i="63"/>
  <c r="W162" i="63"/>
  <c r="X161" i="63"/>
  <c r="W161" i="63"/>
  <c r="X160" i="63"/>
  <c r="W160" i="63"/>
  <c r="X159" i="63"/>
  <c r="W159" i="63"/>
  <c r="X158" i="63"/>
  <c r="W158" i="63"/>
  <c r="X157" i="63"/>
  <c r="W157" i="63"/>
  <c r="X156" i="63"/>
  <c r="W156" i="63"/>
  <c r="X155" i="63"/>
  <c r="W155" i="63"/>
  <c r="X154" i="63"/>
  <c r="W154" i="63"/>
  <c r="X153" i="63"/>
  <c r="W153" i="63"/>
  <c r="X152" i="63"/>
  <c r="W152" i="63"/>
  <c r="X151" i="63"/>
  <c r="W151" i="63"/>
  <c r="X150" i="63"/>
  <c r="W150" i="63"/>
  <c r="X149" i="63"/>
  <c r="W149" i="63"/>
  <c r="X148" i="63"/>
  <c r="W148" i="63"/>
  <c r="X147" i="63"/>
  <c r="W147" i="63"/>
  <c r="X146" i="63"/>
  <c r="W146" i="63"/>
  <c r="X145" i="63"/>
  <c r="W145" i="63"/>
  <c r="X144" i="63"/>
  <c r="W144" i="63"/>
  <c r="X143" i="63"/>
  <c r="W143" i="63"/>
  <c r="X142" i="63"/>
  <c r="W142" i="63"/>
  <c r="X141" i="63"/>
  <c r="W141" i="63"/>
  <c r="X140" i="63"/>
  <c r="W140" i="63"/>
  <c r="X139" i="63"/>
  <c r="W139" i="63"/>
  <c r="X138" i="63"/>
  <c r="W138" i="63"/>
  <c r="W137" i="63"/>
  <c r="X137" i="63"/>
  <c r="X136" i="63"/>
  <c r="W136" i="63"/>
  <c r="X135" i="63"/>
  <c r="W135" i="63"/>
  <c r="X134" i="63"/>
  <c r="W134" i="63"/>
  <c r="X133" i="63"/>
  <c r="W133" i="63"/>
  <c r="X132" i="63"/>
  <c r="W132" i="63"/>
  <c r="X131" i="63"/>
  <c r="W131" i="63"/>
  <c r="X130" i="63"/>
  <c r="W130" i="63"/>
  <c r="W129" i="63"/>
  <c r="X129" i="63"/>
  <c r="X128" i="63"/>
  <c r="W128" i="63"/>
  <c r="X127" i="63"/>
  <c r="W127" i="63"/>
  <c r="X126" i="63"/>
  <c r="W126" i="63"/>
  <c r="X125" i="63"/>
  <c r="W125" i="63"/>
  <c r="X124" i="63"/>
  <c r="W124" i="63"/>
  <c r="X123" i="63"/>
  <c r="W123" i="63"/>
  <c r="X122" i="63"/>
  <c r="W122" i="63"/>
  <c r="X121" i="63"/>
  <c r="W121" i="63"/>
  <c r="X120" i="63"/>
  <c r="W120" i="63"/>
  <c r="X119" i="63"/>
  <c r="W119" i="63"/>
  <c r="X118" i="63"/>
  <c r="W118" i="63"/>
  <c r="X117" i="63"/>
  <c r="W117" i="63"/>
  <c r="X116" i="63"/>
  <c r="W116" i="63"/>
  <c r="W115" i="63"/>
  <c r="X115" i="63"/>
  <c r="X114" i="63"/>
  <c r="W114" i="63"/>
  <c r="X113" i="63"/>
  <c r="W113" i="63"/>
  <c r="X112" i="63"/>
  <c r="W112" i="63"/>
  <c r="X111" i="63"/>
  <c r="W111" i="63"/>
  <c r="X110" i="63"/>
  <c r="W110" i="63"/>
  <c r="X109" i="63"/>
  <c r="W109" i="63"/>
  <c r="X108" i="63"/>
  <c r="W108" i="63"/>
  <c r="X107" i="63"/>
  <c r="W107" i="63"/>
  <c r="X106" i="63"/>
  <c r="W106" i="63"/>
  <c r="X105" i="63"/>
  <c r="W105" i="63"/>
  <c r="X104" i="63"/>
  <c r="W104" i="63"/>
  <c r="X103" i="63"/>
  <c r="W103" i="63"/>
  <c r="X102" i="63"/>
  <c r="W102" i="63"/>
  <c r="X101" i="63"/>
  <c r="W101" i="63"/>
  <c r="W100" i="63"/>
  <c r="X100" i="63"/>
  <c r="X99" i="63"/>
  <c r="W99" i="63"/>
  <c r="X98" i="63"/>
  <c r="W98" i="63"/>
  <c r="X97" i="63"/>
  <c r="W97" i="63"/>
  <c r="X96" i="63"/>
  <c r="W96" i="63"/>
  <c r="X95" i="63"/>
  <c r="W95" i="63"/>
  <c r="X94" i="63"/>
  <c r="W94" i="63"/>
  <c r="X93" i="63"/>
  <c r="W93" i="63"/>
  <c r="W92" i="63"/>
  <c r="X92" i="63"/>
  <c r="X91" i="63"/>
  <c r="W91" i="63"/>
  <c r="W90" i="63"/>
  <c r="X90" i="63"/>
  <c r="X89" i="63"/>
  <c r="W89" i="63"/>
  <c r="W88" i="63"/>
  <c r="X88" i="63"/>
  <c r="X87" i="63"/>
  <c r="W87" i="63"/>
  <c r="W86" i="63"/>
  <c r="X86" i="63"/>
  <c r="X85" i="63"/>
  <c r="W85" i="63"/>
  <c r="W84" i="63"/>
  <c r="X84" i="63"/>
  <c r="X83" i="63"/>
  <c r="W83" i="63"/>
  <c r="X82" i="63"/>
  <c r="W82" i="63"/>
  <c r="W81" i="63"/>
  <c r="X81" i="63"/>
  <c r="X80" i="63"/>
  <c r="W80" i="63"/>
  <c r="W79" i="63"/>
  <c r="X79" i="63"/>
  <c r="X78" i="63"/>
  <c r="W78" i="63"/>
  <c r="X77" i="63"/>
  <c r="W77" i="63"/>
  <c r="W76" i="63"/>
  <c r="X76" i="63"/>
  <c r="X75" i="63"/>
  <c r="W75" i="63"/>
  <c r="X74" i="63"/>
  <c r="W74" i="63"/>
  <c r="W73" i="63"/>
  <c r="X73" i="63"/>
  <c r="X72" i="63"/>
  <c r="W72" i="63"/>
  <c r="X71" i="63"/>
  <c r="W71" i="63"/>
  <c r="X70" i="63"/>
  <c r="W70" i="63"/>
  <c r="W69" i="63"/>
  <c r="X69" i="63"/>
  <c r="X68" i="63"/>
  <c r="W68" i="63"/>
  <c r="W67" i="63"/>
  <c r="X67" i="63"/>
  <c r="X66" i="63"/>
  <c r="W66" i="63"/>
  <c r="X65" i="63"/>
  <c r="W65" i="63"/>
  <c r="X64" i="63"/>
  <c r="W64" i="63"/>
  <c r="X63" i="63"/>
  <c r="W63" i="63"/>
  <c r="X62" i="63"/>
  <c r="W62" i="63"/>
  <c r="X61" i="63"/>
  <c r="W61" i="63"/>
  <c r="X60" i="63"/>
  <c r="W60" i="63"/>
  <c r="X59" i="63"/>
  <c r="W59" i="63"/>
  <c r="W58" i="63"/>
  <c r="X58" i="63"/>
  <c r="X57" i="63"/>
  <c r="W57" i="63"/>
  <c r="X56" i="63"/>
  <c r="W56" i="63"/>
  <c r="X55" i="63"/>
  <c r="W55" i="63"/>
  <c r="X54" i="63"/>
  <c r="W54" i="63"/>
  <c r="X53" i="63"/>
  <c r="W53" i="63"/>
  <c r="X52" i="63"/>
  <c r="W52" i="63"/>
  <c r="X51" i="63"/>
  <c r="W51" i="63"/>
  <c r="X50" i="63"/>
  <c r="W50" i="63"/>
  <c r="X49" i="63"/>
  <c r="W49" i="63"/>
  <c r="X48" i="63"/>
  <c r="W48" i="63"/>
  <c r="W47" i="63"/>
  <c r="X47" i="63"/>
  <c r="X46" i="63"/>
  <c r="W46" i="63"/>
  <c r="W45" i="63"/>
  <c r="X45" i="63"/>
  <c r="X44" i="63"/>
  <c r="W44" i="63"/>
  <c r="X43" i="63"/>
  <c r="W43" i="63"/>
  <c r="X42" i="63"/>
  <c r="W42" i="63"/>
  <c r="W41" i="63"/>
  <c r="X41" i="63"/>
  <c r="X40" i="63"/>
  <c r="W40" i="63"/>
  <c r="X39" i="63"/>
  <c r="W39" i="63"/>
  <c r="X38" i="63"/>
  <c r="W38" i="63"/>
  <c r="W37" i="63"/>
  <c r="X37" i="63"/>
  <c r="X36" i="63"/>
  <c r="W36" i="63"/>
  <c r="X35" i="63"/>
  <c r="W35" i="63"/>
  <c r="X34" i="63"/>
  <c r="W34" i="63"/>
  <c r="X33" i="63"/>
  <c r="W33" i="63"/>
  <c r="X32" i="63"/>
  <c r="W32" i="63"/>
  <c r="X31" i="63"/>
  <c r="W31" i="63"/>
  <c r="X30" i="63"/>
  <c r="W30" i="63"/>
  <c r="X29" i="63"/>
  <c r="W29" i="63"/>
  <c r="X28" i="63"/>
  <c r="W28" i="63"/>
  <c r="X27" i="63"/>
  <c r="W27" i="63"/>
  <c r="X26" i="63"/>
  <c r="W26" i="63"/>
  <c r="X25" i="63"/>
  <c r="W25" i="63"/>
  <c r="X24" i="63"/>
  <c r="W24" i="63"/>
  <c r="X23" i="63"/>
  <c r="W23" i="63"/>
  <c r="X22" i="63"/>
  <c r="W22" i="63"/>
  <c r="W21" i="63"/>
  <c r="X21" i="63"/>
  <c r="X20" i="63"/>
  <c r="W20" i="63"/>
  <c r="X19" i="63"/>
  <c r="W19" i="63"/>
  <c r="X18" i="63"/>
  <c r="W18" i="63"/>
  <c r="X17" i="63"/>
  <c r="W17" i="63"/>
  <c r="X16" i="63"/>
  <c r="W16" i="63"/>
  <c r="X15" i="63"/>
  <c r="W15" i="63"/>
  <c r="X14" i="63"/>
  <c r="W14" i="63"/>
  <c r="X13" i="63"/>
  <c r="W13" i="63"/>
  <c r="X12" i="63"/>
  <c r="W12" i="63"/>
  <c r="X11" i="63"/>
  <c r="W11" i="63"/>
  <c r="X10" i="63"/>
  <c r="W10" i="63"/>
  <c r="W9" i="63"/>
  <c r="X9" i="63"/>
  <c r="X8" i="63"/>
  <c r="W8" i="63"/>
  <c r="X7" i="63"/>
  <c r="W7" i="63"/>
  <c r="X6" i="63"/>
  <c r="W6" i="63"/>
  <c r="X5" i="63"/>
  <c r="W5" i="63"/>
  <c r="AA340" i="62"/>
  <c r="Z340" i="62"/>
  <c r="Z339" i="62"/>
  <c r="AA339" i="62"/>
  <c r="AA338" i="62"/>
  <c r="Z338" i="62"/>
  <c r="Z337" i="62"/>
  <c r="AA337" i="62"/>
  <c r="AA336" i="62"/>
  <c r="Z336" i="62"/>
  <c r="AA335" i="62"/>
  <c r="Z335" i="62"/>
  <c r="Z334" i="62"/>
  <c r="AA334" i="62"/>
  <c r="AA333" i="62"/>
  <c r="Z333" i="62"/>
  <c r="Z332" i="62"/>
  <c r="AA332" i="62"/>
  <c r="AA331" i="62"/>
  <c r="Z331" i="62"/>
  <c r="AA330" i="62"/>
  <c r="Z330" i="62"/>
  <c r="Z329" i="62"/>
  <c r="AA329" i="62"/>
  <c r="AA328" i="62"/>
  <c r="Z328" i="62"/>
  <c r="AA327" i="62"/>
  <c r="Z327" i="62"/>
  <c r="AA326" i="62"/>
  <c r="Z326" i="62"/>
  <c r="AA325" i="62"/>
  <c r="Z325" i="62"/>
  <c r="Z324" i="62"/>
  <c r="AA324" i="62"/>
  <c r="AA323" i="62"/>
  <c r="Z323" i="62"/>
  <c r="AA322" i="62"/>
  <c r="Z322" i="62"/>
  <c r="AA321" i="62"/>
  <c r="Z321" i="62"/>
  <c r="Z320" i="62"/>
  <c r="AA320" i="62"/>
  <c r="AA319" i="62"/>
  <c r="Z319" i="62"/>
  <c r="Z318" i="62"/>
  <c r="AA318" i="62"/>
  <c r="AA317" i="62"/>
  <c r="Z317" i="62"/>
  <c r="Z316" i="62"/>
  <c r="AA316" i="62"/>
  <c r="AA315" i="62"/>
  <c r="Z315" i="62"/>
  <c r="AA314" i="62"/>
  <c r="Z314" i="62"/>
  <c r="AA313" i="62"/>
  <c r="Z313" i="62"/>
  <c r="AA312" i="62"/>
  <c r="Z312" i="62"/>
  <c r="Z311" i="62"/>
  <c r="AA311" i="62"/>
  <c r="AA310" i="62"/>
  <c r="Z310" i="62"/>
  <c r="Z309" i="62"/>
  <c r="AA309" i="62"/>
  <c r="AA308" i="62"/>
  <c r="Z308" i="62"/>
  <c r="Z307" i="62"/>
  <c r="AA307" i="62"/>
  <c r="AA306" i="62"/>
  <c r="Z306" i="62"/>
  <c r="AA305" i="62"/>
  <c r="Z305" i="62"/>
  <c r="AA304" i="62"/>
  <c r="Z304" i="62"/>
  <c r="AA303" i="62"/>
  <c r="Z303" i="62"/>
  <c r="AA302" i="62"/>
  <c r="Z302" i="62"/>
  <c r="AA301" i="62"/>
  <c r="Z301" i="62"/>
  <c r="AA300" i="62"/>
  <c r="Z300" i="62"/>
  <c r="AA299" i="62"/>
  <c r="Z299" i="62"/>
  <c r="AA298" i="62"/>
  <c r="Z298" i="62"/>
  <c r="AA297" i="62"/>
  <c r="Z297" i="62"/>
  <c r="AA296" i="62"/>
  <c r="Z296" i="62"/>
  <c r="AA295" i="62"/>
  <c r="Z295" i="62"/>
  <c r="AA294" i="62"/>
  <c r="Z294" i="62"/>
  <c r="AA293" i="62"/>
  <c r="Z293" i="62"/>
  <c r="AA292" i="62"/>
  <c r="Z292" i="62"/>
  <c r="Z291" i="62"/>
  <c r="AA291" i="62"/>
  <c r="AA290" i="62"/>
  <c r="Z290" i="62"/>
  <c r="AA289" i="62"/>
  <c r="Z289" i="62"/>
  <c r="AA288" i="62"/>
  <c r="Z288" i="62"/>
  <c r="AA287" i="62"/>
  <c r="Z287" i="62"/>
  <c r="AA286" i="62"/>
  <c r="Z286" i="62"/>
  <c r="AA285" i="62"/>
  <c r="Z285" i="62"/>
  <c r="AA284" i="62"/>
  <c r="Z284" i="62"/>
  <c r="AA283" i="62"/>
  <c r="Z283" i="62"/>
  <c r="AA282" i="62"/>
  <c r="Z282" i="62"/>
  <c r="Z281" i="62"/>
  <c r="AA281" i="62"/>
  <c r="AA280" i="62"/>
  <c r="Z280" i="62"/>
  <c r="AA279" i="62"/>
  <c r="Z279" i="62"/>
  <c r="AA278" i="62"/>
  <c r="Z278" i="62"/>
  <c r="Z277" i="62"/>
  <c r="AA277" i="62"/>
  <c r="AA276" i="62"/>
  <c r="Z276" i="62"/>
  <c r="AA275" i="62"/>
  <c r="Z275" i="62"/>
  <c r="AA274" i="62"/>
  <c r="Z274" i="62"/>
  <c r="AA273" i="62"/>
  <c r="Z273" i="62"/>
  <c r="AA272" i="62"/>
  <c r="Z272" i="62"/>
  <c r="AA271" i="62"/>
  <c r="Z271" i="62"/>
  <c r="AA270" i="62"/>
  <c r="Z270" i="62"/>
  <c r="AA269" i="62"/>
  <c r="Z269" i="62"/>
  <c r="AA268" i="62"/>
  <c r="Z268" i="62"/>
  <c r="AA267" i="62"/>
  <c r="Z267" i="62"/>
  <c r="AA266" i="62"/>
  <c r="Z266" i="62"/>
  <c r="AA265" i="62"/>
  <c r="Z265" i="62"/>
  <c r="AA264" i="62"/>
  <c r="Z264" i="62"/>
  <c r="AA263" i="62"/>
  <c r="Z263" i="62"/>
  <c r="AA262" i="62"/>
  <c r="Z262" i="62"/>
  <c r="AA261" i="62"/>
  <c r="Z261" i="62"/>
  <c r="AA260" i="62"/>
  <c r="Z260" i="62"/>
  <c r="AA259" i="62"/>
  <c r="Z259" i="62"/>
  <c r="AA258" i="62"/>
  <c r="Z258" i="62"/>
  <c r="AA257" i="62"/>
  <c r="Z257" i="62"/>
  <c r="AA256" i="62"/>
  <c r="Z256" i="62"/>
  <c r="AA255" i="62"/>
  <c r="Z255" i="62"/>
  <c r="AA254" i="62"/>
  <c r="Z254" i="62"/>
  <c r="AA253" i="62"/>
  <c r="Z253" i="62"/>
  <c r="AA252" i="62"/>
  <c r="Z252" i="62"/>
  <c r="AA251" i="62"/>
  <c r="Z251" i="62"/>
  <c r="AA250" i="62"/>
  <c r="Z250" i="62"/>
  <c r="AA249" i="62"/>
  <c r="Z249" i="62"/>
  <c r="AA248" i="62"/>
  <c r="Z248" i="62"/>
  <c r="AA247" i="62"/>
  <c r="Z247" i="62"/>
  <c r="AA246" i="62"/>
  <c r="Z246" i="62"/>
  <c r="Z245" i="62"/>
  <c r="AA245" i="62"/>
  <c r="AA244" i="62"/>
  <c r="Z244" i="62"/>
  <c r="AA243" i="62"/>
  <c r="Z243" i="62"/>
  <c r="AA242" i="62"/>
  <c r="Z242" i="62"/>
  <c r="AA241" i="62"/>
  <c r="Z241" i="62"/>
  <c r="AA240" i="62"/>
  <c r="Z240" i="62"/>
  <c r="Z239" i="62"/>
  <c r="AA239" i="62"/>
  <c r="AA238" i="62"/>
  <c r="Z238" i="62"/>
  <c r="AA237" i="62"/>
  <c r="Z237" i="62"/>
  <c r="AA236" i="62"/>
  <c r="Z236" i="62"/>
  <c r="AA235" i="62"/>
  <c r="Z235" i="62"/>
  <c r="AA234" i="62"/>
  <c r="Z234" i="62"/>
  <c r="AA233" i="62"/>
  <c r="Z233" i="62"/>
  <c r="AA232" i="62"/>
  <c r="Z232" i="62"/>
  <c r="AA231" i="62"/>
  <c r="Z231" i="62"/>
  <c r="AA230" i="62"/>
  <c r="Z230" i="62"/>
  <c r="AA229" i="62"/>
  <c r="Z229" i="62"/>
  <c r="AA228" i="62"/>
  <c r="Z228" i="62"/>
  <c r="AA227" i="62"/>
  <c r="Z227" i="62"/>
  <c r="AA226" i="62"/>
  <c r="Z226" i="62"/>
  <c r="Z225" i="62"/>
  <c r="AA225" i="62"/>
  <c r="AA224" i="62"/>
  <c r="Z224" i="62"/>
  <c r="AA223" i="62"/>
  <c r="Z223" i="62"/>
  <c r="AA222" i="62"/>
  <c r="Z222" i="62"/>
  <c r="AA221" i="62"/>
  <c r="Z221" i="62"/>
  <c r="AA220" i="62"/>
  <c r="Z220" i="62"/>
  <c r="AA219" i="62"/>
  <c r="Z219" i="62"/>
  <c r="AA218" i="62"/>
  <c r="Z218" i="62"/>
  <c r="AA217" i="62"/>
  <c r="Z217" i="62"/>
  <c r="AA216" i="62"/>
  <c r="Z216" i="62"/>
  <c r="AA215" i="62"/>
  <c r="Z215" i="62"/>
  <c r="AA214" i="62"/>
  <c r="Z214" i="62"/>
  <c r="AA213" i="62"/>
  <c r="Z213" i="62"/>
  <c r="AA212" i="62"/>
  <c r="Z212" i="62"/>
  <c r="AA211" i="62"/>
  <c r="Z211" i="62"/>
  <c r="AA210" i="62"/>
  <c r="Z210" i="62"/>
  <c r="AA209" i="62"/>
  <c r="Z209" i="62"/>
  <c r="AA208" i="62"/>
  <c r="Z208" i="62"/>
  <c r="AA207" i="62"/>
  <c r="Z207" i="62"/>
  <c r="AA206" i="62"/>
  <c r="Z206" i="62"/>
  <c r="AA205" i="62"/>
  <c r="Z205" i="62"/>
  <c r="AA204" i="62"/>
  <c r="Z204" i="62"/>
  <c r="AA203" i="62"/>
  <c r="Z203" i="62"/>
  <c r="AA202" i="62"/>
  <c r="Z202" i="62"/>
  <c r="AA201" i="62"/>
  <c r="Z201" i="62"/>
  <c r="AA200" i="62"/>
  <c r="Z200" i="62"/>
  <c r="AA199" i="62"/>
  <c r="Z199" i="62"/>
  <c r="AA198" i="62"/>
  <c r="Z198" i="62"/>
  <c r="AA197" i="62"/>
  <c r="Z197" i="62"/>
  <c r="AA196" i="62"/>
  <c r="Z196" i="62"/>
  <c r="AA195" i="62"/>
  <c r="Z195" i="62"/>
  <c r="AA194" i="62"/>
  <c r="Z194" i="62"/>
  <c r="AA193" i="62"/>
  <c r="Z193" i="62"/>
  <c r="AA192" i="62"/>
  <c r="Z192" i="62"/>
  <c r="AA191" i="62"/>
  <c r="Z191" i="62"/>
  <c r="AA190" i="62"/>
  <c r="Z190" i="62"/>
  <c r="AA189" i="62"/>
  <c r="Z189" i="62"/>
  <c r="AA188" i="62"/>
  <c r="Z188" i="62"/>
  <c r="AA187" i="62"/>
  <c r="Z187" i="62"/>
  <c r="AA186" i="62"/>
  <c r="Z186" i="62"/>
  <c r="AA185" i="62"/>
  <c r="Z185" i="62"/>
  <c r="AA184" i="62"/>
  <c r="Z184" i="62"/>
  <c r="AA183" i="62"/>
  <c r="Z183" i="62"/>
  <c r="AA182" i="62"/>
  <c r="Z182" i="62"/>
  <c r="AA181" i="62"/>
  <c r="Z181" i="62"/>
  <c r="AA180" i="62"/>
  <c r="Z180" i="62"/>
  <c r="AA179" i="62"/>
  <c r="Z179" i="62"/>
  <c r="AA178" i="62"/>
  <c r="Z178" i="62"/>
  <c r="AA177" i="62"/>
  <c r="Z177" i="62"/>
  <c r="AA176" i="62"/>
  <c r="Z176" i="62"/>
  <c r="AA175" i="62"/>
  <c r="Z175" i="62"/>
  <c r="AA174" i="62"/>
  <c r="Z174" i="62"/>
  <c r="AA173" i="62"/>
  <c r="Z173" i="62"/>
  <c r="AA172" i="62"/>
  <c r="Z172" i="62"/>
  <c r="AA171" i="62"/>
  <c r="Z171" i="62"/>
  <c r="AA170" i="62"/>
  <c r="Z170" i="62"/>
  <c r="AA169" i="62"/>
  <c r="Z169" i="62"/>
  <c r="AA168" i="62"/>
  <c r="Z168" i="62"/>
  <c r="AA167" i="62"/>
  <c r="Z167" i="62"/>
  <c r="AA166" i="62"/>
  <c r="Z166" i="62"/>
  <c r="AA165" i="62"/>
  <c r="Z165" i="62"/>
  <c r="AA164" i="62"/>
  <c r="Z164" i="62"/>
  <c r="AA163" i="62"/>
  <c r="Z163" i="62"/>
  <c r="AA162" i="62"/>
  <c r="Z162" i="62"/>
  <c r="AA161" i="62"/>
  <c r="Z161" i="62"/>
  <c r="AA160" i="62"/>
  <c r="Z160" i="62"/>
  <c r="AA159" i="62"/>
  <c r="Z159" i="62"/>
  <c r="AA158" i="62"/>
  <c r="Z158" i="62"/>
  <c r="AA157" i="62"/>
  <c r="Z157" i="62"/>
  <c r="AA156" i="62"/>
  <c r="Z156" i="62"/>
  <c r="AA155" i="62"/>
  <c r="Z155" i="62"/>
  <c r="AA154" i="62"/>
  <c r="Z154" i="62"/>
  <c r="AA153" i="62"/>
  <c r="Z153" i="62"/>
  <c r="AA152" i="62"/>
  <c r="Z152" i="62"/>
  <c r="AA151" i="62"/>
  <c r="Z151" i="62"/>
  <c r="AA150" i="62"/>
  <c r="Z150" i="62"/>
  <c r="AA149" i="62"/>
  <c r="Z149" i="62"/>
  <c r="AA148" i="62"/>
  <c r="Z148" i="62"/>
  <c r="AA147" i="62"/>
  <c r="Z147" i="62"/>
  <c r="AA146" i="62"/>
  <c r="Z146" i="62"/>
  <c r="AA145" i="62"/>
  <c r="Z145" i="62"/>
  <c r="AA144" i="62"/>
  <c r="Z144" i="62"/>
  <c r="AA143" i="62"/>
  <c r="Z143" i="62"/>
  <c r="AA142" i="62"/>
  <c r="Z142" i="62"/>
  <c r="AA141" i="62"/>
  <c r="Z141" i="62"/>
  <c r="AA140" i="62"/>
  <c r="Z140" i="62"/>
  <c r="AA139" i="62"/>
  <c r="Z139" i="62"/>
  <c r="AA138" i="62"/>
  <c r="Z138" i="62"/>
  <c r="AA137" i="62"/>
  <c r="Z137" i="62"/>
  <c r="AA136" i="62"/>
  <c r="Z136" i="62"/>
  <c r="AA135" i="62"/>
  <c r="Z135" i="62"/>
  <c r="AA134" i="62"/>
  <c r="Z134" i="62"/>
  <c r="AA133" i="62"/>
  <c r="Z133" i="62"/>
  <c r="AA132" i="62"/>
  <c r="Z132" i="62"/>
  <c r="AA131" i="62"/>
  <c r="Z131" i="62"/>
  <c r="AA130" i="62"/>
  <c r="Z130" i="62"/>
  <c r="AA129" i="62"/>
  <c r="Z129" i="62"/>
  <c r="AA128" i="62"/>
  <c r="Z128" i="62"/>
  <c r="AA127" i="62"/>
  <c r="Z127" i="62"/>
  <c r="AA126" i="62"/>
  <c r="Z126" i="62"/>
  <c r="AA125" i="62"/>
  <c r="Z125" i="62"/>
  <c r="AA124" i="62"/>
  <c r="Z124" i="62"/>
  <c r="AA123" i="62"/>
  <c r="Z123" i="62"/>
  <c r="AA122" i="62"/>
  <c r="Z122" i="62"/>
  <c r="AA121" i="62"/>
  <c r="Z121" i="62"/>
  <c r="AA120" i="62"/>
  <c r="Z120" i="62"/>
  <c r="AA119" i="62"/>
  <c r="Z119" i="62"/>
  <c r="AA118" i="62"/>
  <c r="Z118" i="62"/>
  <c r="AA117" i="62"/>
  <c r="Z117" i="62"/>
  <c r="AA116" i="62"/>
  <c r="Z116" i="62"/>
  <c r="AA115" i="62"/>
  <c r="Z115" i="62"/>
  <c r="AA114" i="62"/>
  <c r="Z114" i="62"/>
  <c r="AA113" i="62"/>
  <c r="Z113" i="62"/>
  <c r="AA112" i="62"/>
  <c r="Z112" i="62"/>
  <c r="AA111" i="62"/>
  <c r="Z111" i="62"/>
  <c r="AA110" i="62"/>
  <c r="Z110" i="62"/>
  <c r="AA109" i="62"/>
  <c r="Z109" i="62"/>
  <c r="AA108" i="62"/>
  <c r="Z108" i="62"/>
  <c r="AA107" i="62"/>
  <c r="Z107" i="62"/>
  <c r="AA106" i="62"/>
  <c r="Z106" i="62"/>
  <c r="AA105" i="62"/>
  <c r="Z105" i="62"/>
  <c r="AA104" i="62"/>
  <c r="Z104" i="62"/>
  <c r="AA103" i="62"/>
  <c r="Z103" i="62"/>
  <c r="AA102" i="62"/>
  <c r="Z102" i="62"/>
  <c r="AA101" i="62"/>
  <c r="Z101" i="62"/>
  <c r="AA100" i="62"/>
  <c r="Z100" i="62"/>
  <c r="AA99" i="62"/>
  <c r="Z99" i="62"/>
  <c r="AA98" i="62"/>
  <c r="Z98" i="62"/>
  <c r="AA97" i="62"/>
  <c r="Z97" i="62"/>
  <c r="Z96" i="62"/>
  <c r="AA96" i="62"/>
  <c r="AA95" i="62"/>
  <c r="Z95" i="62"/>
  <c r="AA94" i="62"/>
  <c r="Z94" i="62"/>
  <c r="AA93" i="62"/>
  <c r="Z93" i="62"/>
  <c r="AA92" i="62"/>
  <c r="Z92" i="62"/>
  <c r="AA91" i="62"/>
  <c r="Z91" i="62"/>
  <c r="AA90" i="62"/>
  <c r="Z90" i="62"/>
  <c r="Z89" i="62"/>
  <c r="AA89" i="62"/>
  <c r="AA88" i="62"/>
  <c r="Z88" i="62"/>
  <c r="Z87" i="62"/>
  <c r="AA87" i="62"/>
  <c r="AA86" i="62"/>
  <c r="Z86" i="62"/>
  <c r="Z85" i="62"/>
  <c r="AA85" i="62"/>
  <c r="AA84" i="62"/>
  <c r="Z84" i="62"/>
  <c r="Z83" i="62"/>
  <c r="AA83" i="62"/>
  <c r="AA82" i="62"/>
  <c r="Z82" i="62"/>
  <c r="Z81" i="62"/>
  <c r="AA81" i="62"/>
  <c r="AA80" i="62"/>
  <c r="Z80" i="62"/>
  <c r="AA79" i="62"/>
  <c r="Z79" i="62"/>
  <c r="Z78" i="62"/>
  <c r="AA78" i="62"/>
  <c r="AA77" i="62"/>
  <c r="Z77" i="62"/>
  <c r="Z76" i="62"/>
  <c r="AA76" i="62"/>
  <c r="AA75" i="62"/>
  <c r="Z75" i="62"/>
  <c r="AA74" i="62"/>
  <c r="Z74" i="62"/>
  <c r="Z73" i="62"/>
  <c r="AA73" i="62"/>
  <c r="AA72" i="62"/>
  <c r="Z72" i="62"/>
  <c r="AA71" i="62"/>
  <c r="Z71" i="62"/>
  <c r="Z70" i="62"/>
  <c r="AA70" i="62"/>
  <c r="AA69" i="62"/>
  <c r="Z69" i="62"/>
  <c r="AA68" i="62"/>
  <c r="Z68" i="62"/>
  <c r="AA67" i="62"/>
  <c r="Z67" i="62"/>
  <c r="Z66" i="62"/>
  <c r="AA66" i="62"/>
  <c r="AA65" i="62"/>
  <c r="Z65" i="62"/>
  <c r="Z64" i="62"/>
  <c r="AA64" i="62"/>
  <c r="AA63" i="62"/>
  <c r="Z63" i="62"/>
  <c r="AA62" i="62"/>
  <c r="Z62" i="62"/>
  <c r="AA61" i="62"/>
  <c r="Z61" i="62"/>
  <c r="AA60" i="62"/>
  <c r="Z60" i="62"/>
  <c r="AA59" i="62"/>
  <c r="Z59" i="62"/>
  <c r="AA58" i="62"/>
  <c r="Z58" i="62"/>
  <c r="AA57" i="62"/>
  <c r="Z57" i="62"/>
  <c r="AA56" i="62"/>
  <c r="Z56" i="62"/>
  <c r="Z55" i="62"/>
  <c r="AA55" i="62"/>
  <c r="AA54" i="62"/>
  <c r="Z54" i="62"/>
  <c r="AA53" i="62"/>
  <c r="Z53" i="62"/>
  <c r="Z52" i="62"/>
  <c r="AA52" i="62"/>
  <c r="AA51" i="62"/>
  <c r="Z51" i="62"/>
  <c r="AA50" i="62"/>
  <c r="Z50" i="62"/>
  <c r="AA49" i="62"/>
  <c r="Z49" i="62"/>
  <c r="AA48" i="62"/>
  <c r="Z48" i="62"/>
  <c r="AA47" i="62"/>
  <c r="Z47" i="62"/>
  <c r="AA46" i="62"/>
  <c r="Z46" i="62"/>
  <c r="AA45" i="62"/>
  <c r="Z45" i="62"/>
  <c r="Z44" i="62"/>
  <c r="AA44" i="62"/>
  <c r="AA43" i="62"/>
  <c r="Z43" i="62"/>
  <c r="Z42" i="62"/>
  <c r="AA42" i="62"/>
  <c r="AA41" i="62"/>
  <c r="Z41" i="62"/>
  <c r="AA40" i="62"/>
  <c r="Z40" i="62"/>
  <c r="AA39" i="62"/>
  <c r="Z39" i="62"/>
  <c r="Z38" i="62"/>
  <c r="AA38" i="62"/>
  <c r="AA37" i="62"/>
  <c r="Z37" i="62"/>
  <c r="AA36" i="62"/>
  <c r="Z36" i="62"/>
  <c r="AA35" i="62"/>
  <c r="Z35" i="62"/>
  <c r="Z34" i="62"/>
  <c r="AA34" i="62"/>
  <c r="AA33" i="62"/>
  <c r="Z33" i="62"/>
  <c r="AA32" i="62"/>
  <c r="Z32" i="62"/>
  <c r="AA31" i="62"/>
  <c r="Z31" i="62"/>
  <c r="AA30" i="62"/>
  <c r="Z30" i="62"/>
  <c r="Z29" i="62"/>
  <c r="AA29" i="62"/>
  <c r="AA28" i="62"/>
  <c r="Z28" i="62"/>
  <c r="AA27" i="62"/>
  <c r="Z27" i="62"/>
  <c r="AA26" i="62"/>
  <c r="Z26" i="62"/>
  <c r="AA25" i="62"/>
  <c r="Z25" i="62"/>
  <c r="AA24" i="62"/>
  <c r="Z24" i="62"/>
  <c r="AA23" i="62"/>
  <c r="Z23" i="62"/>
  <c r="AA22" i="62"/>
  <c r="Z22" i="62"/>
  <c r="AA21" i="62"/>
  <c r="Z21" i="62"/>
  <c r="AA20" i="62"/>
  <c r="Z20" i="62"/>
  <c r="Z19" i="62"/>
  <c r="AA19" i="62"/>
  <c r="AA18" i="62"/>
  <c r="Z18" i="62"/>
  <c r="AA17" i="62"/>
  <c r="Z17" i="62"/>
  <c r="AA16" i="62"/>
  <c r="Z16" i="62"/>
  <c r="AA15" i="62"/>
  <c r="Z15" i="62"/>
  <c r="AA14" i="62"/>
  <c r="Z14" i="62"/>
  <c r="AA13" i="62"/>
  <c r="Z13" i="62"/>
  <c r="AA12" i="62"/>
  <c r="Z12" i="62"/>
  <c r="Z11" i="62"/>
  <c r="AA11" i="62"/>
  <c r="AA10" i="62"/>
  <c r="Z10" i="62"/>
  <c r="Z9" i="62"/>
  <c r="AA9" i="62"/>
  <c r="AA8" i="62"/>
  <c r="Z8" i="62"/>
  <c r="AA7" i="62"/>
  <c r="Z7" i="62"/>
  <c r="AA6" i="62"/>
  <c r="Z6" i="62"/>
  <c r="AA5" i="62"/>
  <c r="Z5" i="62"/>
  <c r="K77" i="55" l="1"/>
  <c r="E10" i="55"/>
  <c r="E19" i="55"/>
  <c r="K19" i="55"/>
  <c r="F24" i="55"/>
  <c r="H30" i="55"/>
  <c r="G42" i="55"/>
  <c r="F49" i="55"/>
  <c r="H53" i="55"/>
  <c r="E54" i="55"/>
  <c r="G77" i="55"/>
  <c r="K11" i="55"/>
  <c r="G13" i="55"/>
  <c r="H20" i="55"/>
  <c r="F19" i="55"/>
  <c r="H17" i="55"/>
  <c r="F16" i="55"/>
  <c r="H14" i="55"/>
  <c r="K20" i="55"/>
  <c r="K14" i="55"/>
  <c r="G27" i="55"/>
  <c r="E26" i="55"/>
  <c r="G24" i="55"/>
  <c r="K25" i="55"/>
  <c r="H29" i="55"/>
  <c r="G32" i="55"/>
  <c r="E31" i="55"/>
  <c r="K32" i="55"/>
  <c r="H35" i="55"/>
  <c r="K37" i="55"/>
  <c r="G38" i="55"/>
  <c r="F42" i="55"/>
  <c r="E45" i="55"/>
  <c r="G43" i="55"/>
  <c r="K43" i="55"/>
  <c r="E49" i="55"/>
  <c r="F51" i="55"/>
  <c r="K49" i="55"/>
  <c r="K57" i="55"/>
  <c r="G53" i="55"/>
  <c r="H58" i="55"/>
  <c r="F57" i="55"/>
  <c r="H55" i="55"/>
  <c r="F54" i="55"/>
  <c r="K61" i="55"/>
  <c r="F66" i="55"/>
  <c r="H68" i="55"/>
  <c r="F73" i="55"/>
  <c r="H75" i="55"/>
  <c r="F77" i="55"/>
  <c r="K70" i="55"/>
  <c r="H11" i="55"/>
  <c r="G17" i="55"/>
  <c r="E23" i="55"/>
  <c r="K24" i="55"/>
  <c r="K31" i="55"/>
  <c r="F38" i="55"/>
  <c r="E47" i="55"/>
  <c r="K56" i="55"/>
  <c r="G55" i="55"/>
  <c r="G66" i="55"/>
  <c r="H71" i="55"/>
  <c r="G11" i="55"/>
  <c r="H18" i="55"/>
  <c r="F23" i="55"/>
  <c r="H50" i="55"/>
  <c r="H59" i="55"/>
  <c r="F55" i="55"/>
  <c r="H66" i="55"/>
  <c r="G71" i="55"/>
  <c r="G10" i="55"/>
  <c r="E11" i="55"/>
  <c r="E9" i="55" s="1"/>
  <c r="G21" i="55"/>
  <c r="E20" i="55"/>
  <c r="G18" i="55"/>
  <c r="E17" i="55"/>
  <c r="G15" i="55"/>
  <c r="E14" i="55"/>
  <c r="K17" i="55"/>
  <c r="G23" i="55"/>
  <c r="H26" i="55"/>
  <c r="F25" i="55"/>
  <c r="K23" i="55"/>
  <c r="E29" i="55"/>
  <c r="F33" i="55"/>
  <c r="H31" i="55"/>
  <c r="F30" i="55"/>
  <c r="E35" i="55"/>
  <c r="G37" i="55"/>
  <c r="F39" i="55"/>
  <c r="K39" i="55"/>
  <c r="H45" i="55"/>
  <c r="F44" i="55"/>
  <c r="K42" i="55"/>
  <c r="G47" i="55"/>
  <c r="H49" i="55"/>
  <c r="G50" i="55"/>
  <c r="K53" i="55"/>
  <c r="K54" i="55"/>
  <c r="G59" i="55"/>
  <c r="E58" i="55"/>
  <c r="G56" i="55"/>
  <c r="E55" i="55"/>
  <c r="F61" i="55"/>
  <c r="G64" i="55"/>
  <c r="E68" i="55"/>
  <c r="G70" i="55"/>
  <c r="E75" i="55"/>
  <c r="F71" i="55"/>
  <c r="K64" i="55"/>
  <c r="K75" i="55"/>
  <c r="H13" i="55"/>
  <c r="E16" i="55"/>
  <c r="F27" i="55"/>
  <c r="H33" i="55"/>
  <c r="E37" i="55"/>
  <c r="F43" i="55"/>
  <c r="K51" i="55"/>
  <c r="G58" i="55"/>
  <c r="E64" i="55"/>
  <c r="G73" i="55"/>
  <c r="F10" i="55"/>
  <c r="F20" i="55"/>
  <c r="H15" i="55"/>
  <c r="F14" i="55"/>
  <c r="E27" i="55"/>
  <c r="E24" i="55"/>
  <c r="G33" i="55"/>
  <c r="G30" i="55"/>
  <c r="G39" i="55"/>
  <c r="H42" i="55"/>
  <c r="G44" i="55"/>
  <c r="F47" i="55"/>
  <c r="K50" i="55"/>
  <c r="F58" i="55"/>
  <c r="E61" i="55"/>
  <c r="H73" i="55"/>
  <c r="H77" i="55"/>
  <c r="H10" i="55"/>
  <c r="E13" i="55"/>
  <c r="F21" i="55"/>
  <c r="H19" i="55"/>
  <c r="F18" i="55"/>
  <c r="H16" i="55"/>
  <c r="F15" i="55"/>
  <c r="K13" i="55"/>
  <c r="K16" i="55"/>
  <c r="H23" i="55"/>
  <c r="G26" i="55"/>
  <c r="E25" i="55"/>
  <c r="K27" i="55"/>
  <c r="F29" i="55"/>
  <c r="E33" i="55"/>
  <c r="G31" i="55"/>
  <c r="E30" i="55"/>
  <c r="F35" i="55"/>
  <c r="H37" i="55"/>
  <c r="E39" i="55"/>
  <c r="K38" i="55"/>
  <c r="G45" i="55"/>
  <c r="E44" i="55"/>
  <c r="K45" i="55"/>
  <c r="H47" i="55"/>
  <c r="H51" i="55"/>
  <c r="F50" i="55"/>
  <c r="K59" i="55"/>
  <c r="E53" i="55"/>
  <c r="F59" i="55"/>
  <c r="H57" i="55"/>
  <c r="F56" i="55"/>
  <c r="H54" i="55"/>
  <c r="G61" i="55"/>
  <c r="H64" i="55"/>
  <c r="F68" i="55"/>
  <c r="H70" i="55"/>
  <c r="F75" i="55"/>
  <c r="E71" i="55"/>
  <c r="K66" i="55"/>
  <c r="F11" i="55"/>
  <c r="G20" i="55"/>
  <c r="G14" i="55"/>
  <c r="H25" i="55"/>
  <c r="F32" i="55"/>
  <c r="H39" i="55"/>
  <c r="H44" i="55"/>
  <c r="E51" i="55"/>
  <c r="E57" i="55"/>
  <c r="E70" i="55"/>
  <c r="K71" i="55"/>
  <c r="H21" i="55"/>
  <c r="F17" i="55"/>
  <c r="K18" i="55"/>
  <c r="G25" i="55"/>
  <c r="K29" i="55"/>
  <c r="E32" i="55"/>
  <c r="K30" i="55"/>
  <c r="F37" i="55"/>
  <c r="E38" i="55"/>
  <c r="E43" i="55"/>
  <c r="G49" i="55"/>
  <c r="K55" i="55"/>
  <c r="H56" i="55"/>
  <c r="F64" i="55"/>
  <c r="F70" i="55"/>
  <c r="K73" i="55"/>
  <c r="K10" i="55"/>
  <c r="F13" i="55"/>
  <c r="E21" i="55"/>
  <c r="G19" i="55"/>
  <c r="E18" i="55"/>
  <c r="G16" i="55"/>
  <c r="E15" i="55"/>
  <c r="K21" i="55"/>
  <c r="K15" i="55"/>
  <c r="H27" i="55"/>
  <c r="F26" i="55"/>
  <c r="H24" i="55"/>
  <c r="K26" i="55"/>
  <c r="G29" i="55"/>
  <c r="H32" i="55"/>
  <c r="F31" i="55"/>
  <c r="K33" i="55"/>
  <c r="G35" i="55"/>
  <c r="K35" i="55"/>
  <c r="H38" i="55"/>
  <c r="E42" i="55"/>
  <c r="F45" i="55"/>
  <c r="H43" i="55"/>
  <c r="K44" i="55"/>
  <c r="K47" i="55"/>
  <c r="G51" i="55"/>
  <c r="E50" i="55"/>
  <c r="K58" i="55"/>
  <c r="F53" i="55"/>
  <c r="E59" i="55"/>
  <c r="G57" i="55"/>
  <c r="E56" i="55"/>
  <c r="G54" i="55"/>
  <c r="H61" i="55"/>
  <c r="E66" i="55"/>
  <c r="G68" i="55"/>
  <c r="E73" i="55"/>
  <c r="G75" i="55"/>
  <c r="E77" i="55"/>
  <c r="K68" i="55"/>
  <c r="I10" i="55" l="1"/>
  <c r="J10" i="55" s="1"/>
  <c r="L10" i="55"/>
  <c r="M10" i="55"/>
  <c r="M11" i="55"/>
  <c r="E76" i="55"/>
  <c r="E74" i="55"/>
  <c r="E72" i="55"/>
  <c r="E69" i="55"/>
  <c r="E67" i="55"/>
  <c r="E65" i="55"/>
  <c r="E63" i="55"/>
  <c r="E60" i="55"/>
  <c r="E52" i="55"/>
  <c r="E48" i="55"/>
  <c r="E46" i="55"/>
  <c r="E41" i="55"/>
  <c r="E36" i="55"/>
  <c r="E34" i="55"/>
  <c r="E28" i="55"/>
  <c r="E22" i="55"/>
  <c r="E12" i="55"/>
  <c r="M77" i="55"/>
  <c r="K76" i="55"/>
  <c r="G76" i="55"/>
  <c r="F76" i="55"/>
  <c r="M75" i="55"/>
  <c r="K74" i="55"/>
  <c r="G74" i="55"/>
  <c r="F74" i="55"/>
  <c r="M73" i="55"/>
  <c r="K72" i="55"/>
  <c r="G72" i="55"/>
  <c r="F72" i="55"/>
  <c r="I71" i="55"/>
  <c r="J71" i="55" s="1"/>
  <c r="M71" i="55"/>
  <c r="K69" i="55"/>
  <c r="G69" i="55"/>
  <c r="I70" i="55"/>
  <c r="J70" i="55" s="1"/>
  <c r="K67" i="55"/>
  <c r="G67" i="55"/>
  <c r="H67" i="55"/>
  <c r="L66" i="55"/>
  <c r="K65" i="55"/>
  <c r="G65" i="55"/>
  <c r="H65" i="55"/>
  <c r="L64" i="55"/>
  <c r="K63" i="55"/>
  <c r="G63" i="55"/>
  <c r="H63" i="55"/>
  <c r="H60" i="55"/>
  <c r="M61" i="55"/>
  <c r="K60" i="55"/>
  <c r="G60" i="55"/>
  <c r="F60" i="55"/>
  <c r="I59" i="55"/>
  <c r="J59" i="55" s="1"/>
  <c r="M59" i="55"/>
  <c r="I58" i="55"/>
  <c r="J58" i="55" s="1"/>
  <c r="M57" i="55"/>
  <c r="L57" i="55"/>
  <c r="I57" i="55"/>
  <c r="J57" i="55" s="1"/>
  <c r="M56" i="55"/>
  <c r="I56" i="55"/>
  <c r="J56" i="55" s="1"/>
  <c r="L56" i="55"/>
  <c r="M54" i="55"/>
  <c r="L54" i="55"/>
  <c r="I54" i="55"/>
  <c r="J54" i="55" s="1"/>
  <c r="I53" i="55"/>
  <c r="J53" i="55" s="1"/>
  <c r="M53" i="55"/>
  <c r="L53" i="55"/>
  <c r="K52" i="55"/>
  <c r="F52" i="55"/>
  <c r="I51" i="55"/>
  <c r="J51" i="55" s="1"/>
  <c r="H48" i="55"/>
  <c r="M51" i="55"/>
  <c r="L51" i="55"/>
  <c r="L50" i="55"/>
  <c r="K48" i="55"/>
  <c r="M50" i="55"/>
  <c r="I50" i="55"/>
  <c r="J50" i="55" s="1"/>
  <c r="M49" i="55"/>
  <c r="L49" i="55"/>
  <c r="I49" i="55"/>
  <c r="J49" i="55" s="1"/>
  <c r="G48" i="55"/>
  <c r="F48" i="55"/>
  <c r="M47" i="55"/>
  <c r="L47" i="55"/>
  <c r="I47" i="55"/>
  <c r="J47" i="55" s="1"/>
  <c r="J46" i="55" s="1"/>
  <c r="K46" i="55"/>
  <c r="H46" i="55"/>
  <c r="G46" i="55"/>
  <c r="L46" i="55" s="1"/>
  <c r="F46" i="55"/>
  <c r="M45" i="55"/>
  <c r="I45" i="55"/>
  <c r="J45" i="55" s="1"/>
  <c r="L45" i="55"/>
  <c r="I44" i="55"/>
  <c r="J44" i="55" s="1"/>
  <c r="I43" i="55"/>
  <c r="J43" i="55" s="1"/>
  <c r="M43" i="55"/>
  <c r="L42" i="55"/>
  <c r="K41" i="55"/>
  <c r="G41" i="55"/>
  <c r="H36" i="55"/>
  <c r="M39" i="55"/>
  <c r="M38" i="55"/>
  <c r="L38" i="55"/>
  <c r="I38" i="55"/>
  <c r="J38" i="55" s="1"/>
  <c r="K36" i="55"/>
  <c r="I37" i="55"/>
  <c r="M37" i="55"/>
  <c r="G36" i="55"/>
  <c r="F36" i="55"/>
  <c r="K34" i="55"/>
  <c r="I35" i="55"/>
  <c r="I34" i="55" s="1"/>
  <c r="M35" i="55"/>
  <c r="H34" i="55"/>
  <c r="G34" i="55"/>
  <c r="F34" i="55"/>
  <c r="I33" i="55"/>
  <c r="J33" i="55" s="1"/>
  <c r="M33" i="55"/>
  <c r="M32" i="55"/>
  <c r="L32" i="55"/>
  <c r="I32" i="55"/>
  <c r="J32" i="55" s="1"/>
  <c r="M31" i="55"/>
  <c r="L31" i="55"/>
  <c r="I31" i="55"/>
  <c r="J31" i="55" s="1"/>
  <c r="M30" i="55"/>
  <c r="L30" i="55"/>
  <c r="I30" i="55"/>
  <c r="J30" i="55" s="1"/>
  <c r="M29" i="55"/>
  <c r="L29" i="55"/>
  <c r="I29" i="55"/>
  <c r="J29" i="55" s="1"/>
  <c r="K28" i="55"/>
  <c r="H28" i="55"/>
  <c r="G28" i="55"/>
  <c r="F28" i="55"/>
  <c r="I26" i="55"/>
  <c r="J26" i="55" s="1"/>
  <c r="M25" i="55"/>
  <c r="L25" i="55"/>
  <c r="I25" i="55"/>
  <c r="J25" i="55" s="1"/>
  <c r="I24" i="55"/>
  <c r="J24" i="55" s="1"/>
  <c r="M24" i="55"/>
  <c r="M23" i="55"/>
  <c r="H22" i="55"/>
  <c r="G22" i="55"/>
  <c r="K22" i="55"/>
  <c r="M21" i="55"/>
  <c r="L21" i="55"/>
  <c r="I21" i="55"/>
  <c r="J21" i="55" s="1"/>
  <c r="I20" i="55"/>
  <c r="J20" i="55" s="1"/>
  <c r="M19" i="55"/>
  <c r="L19" i="55"/>
  <c r="I19" i="55"/>
  <c r="J19" i="55" s="1"/>
  <c r="M18" i="55"/>
  <c r="L18" i="55"/>
  <c r="I18" i="55"/>
  <c r="J18" i="55" s="1"/>
  <c r="M17" i="55"/>
  <c r="L17" i="55"/>
  <c r="I17" i="55"/>
  <c r="J17" i="55" s="1"/>
  <c r="M16" i="55"/>
  <c r="L16" i="55"/>
  <c r="I16" i="55"/>
  <c r="J16" i="55" s="1"/>
  <c r="M15" i="55"/>
  <c r="L15" i="55"/>
  <c r="I15" i="55"/>
  <c r="J15" i="55" s="1"/>
  <c r="M14" i="55"/>
  <c r="L14" i="55"/>
  <c r="I14" i="55"/>
  <c r="J14" i="55" s="1"/>
  <c r="K12" i="55"/>
  <c r="G12" i="55"/>
  <c r="H12" i="55"/>
  <c r="K9" i="55"/>
  <c r="H9" i="55"/>
  <c r="F9" i="55"/>
  <c r="G9" i="55"/>
  <c r="I11" i="55"/>
  <c r="J11" i="55" s="1"/>
  <c r="L11" i="55"/>
  <c r="I68" i="55"/>
  <c r="J68" i="55" s="1"/>
  <c r="J67" i="55" s="1"/>
  <c r="F67" i="55"/>
  <c r="H74" i="55"/>
  <c r="I75" i="55"/>
  <c r="J75" i="55" s="1"/>
  <c r="J74" i="55" s="1"/>
  <c r="I64" i="55"/>
  <c r="J64" i="55" s="1"/>
  <c r="J63" i="55" s="1"/>
  <c r="F63" i="55"/>
  <c r="L55" i="55"/>
  <c r="I55" i="55"/>
  <c r="J55" i="55" s="1"/>
  <c r="G52" i="55"/>
  <c r="L27" i="55"/>
  <c r="I27" i="55"/>
  <c r="J27" i="55" s="1"/>
  <c r="L13" i="55"/>
  <c r="I39" i="55"/>
  <c r="J39" i="55" s="1"/>
  <c r="H41" i="55"/>
  <c r="H52" i="55"/>
  <c r="M55" i="55"/>
  <c r="I42" i="55"/>
  <c r="J42" i="55" s="1"/>
  <c r="F41" i="55"/>
  <c r="I23" i="55"/>
  <c r="J23" i="55" s="1"/>
  <c r="F22" i="55"/>
  <c r="I66" i="55"/>
  <c r="I65" i="55" s="1"/>
  <c r="F65" i="55"/>
  <c r="H69" i="55"/>
  <c r="H72" i="55"/>
  <c r="I73" i="55"/>
  <c r="J73" i="55" s="1"/>
  <c r="J72" i="55" s="1"/>
  <c r="I77" i="55"/>
  <c r="I76" i="55" s="1"/>
  <c r="H76" i="55"/>
  <c r="F12" i="55"/>
  <c r="I13" i="55"/>
  <c r="J13" i="55" s="1"/>
  <c r="M13" i="55"/>
  <c r="L23" i="55"/>
  <c r="M27" i="55"/>
  <c r="I61" i="55"/>
  <c r="J61" i="55" s="1"/>
  <c r="J60" i="55" s="1"/>
  <c r="L68" i="55"/>
  <c r="L70" i="55"/>
  <c r="M42" i="55"/>
  <c r="M64" i="55"/>
  <c r="M66" i="55"/>
  <c r="M68" i="55"/>
  <c r="M70" i="55"/>
  <c r="L24" i="55"/>
  <c r="L33" i="55"/>
  <c r="L35" i="55"/>
  <c r="L37" i="55"/>
  <c r="L39" i="55"/>
  <c r="L43" i="55"/>
  <c r="L59" i="55"/>
  <c r="L61" i="55"/>
  <c r="F69" i="55"/>
  <c r="M69" i="55" s="1"/>
  <c r="L71" i="55"/>
  <c r="L73" i="55"/>
  <c r="L75" i="55"/>
  <c r="L77" i="55"/>
  <c r="I20" i="58"/>
  <c r="J20" i="58" s="1"/>
  <c r="I21" i="58"/>
  <c r="J21" i="58" s="1"/>
  <c r="L44" i="58"/>
  <c r="M44" i="58"/>
  <c r="L45" i="58"/>
  <c r="M45" i="58"/>
  <c r="L58" i="58"/>
  <c r="M58" i="58"/>
  <c r="L20" i="58"/>
  <c r="M20" i="58"/>
  <c r="B4" i="58"/>
  <c r="L3" i="58"/>
  <c r="M77" i="58"/>
  <c r="L77" i="58"/>
  <c r="I77" i="58"/>
  <c r="I76" i="58" s="1"/>
  <c r="K76" i="58"/>
  <c r="M75" i="58"/>
  <c r="L75" i="58"/>
  <c r="I75" i="58"/>
  <c r="I74" i="58" s="1"/>
  <c r="K74" i="58"/>
  <c r="L74" i="58"/>
  <c r="M73" i="58"/>
  <c r="L73" i="58"/>
  <c r="I73" i="58"/>
  <c r="I72" i="58" s="1"/>
  <c r="K72" i="58"/>
  <c r="M71" i="58"/>
  <c r="L71" i="58"/>
  <c r="I71" i="58"/>
  <c r="M70" i="58"/>
  <c r="L70" i="58"/>
  <c r="K69" i="58"/>
  <c r="K62" i="58" s="1"/>
  <c r="M68" i="58"/>
  <c r="L68" i="58"/>
  <c r="I68" i="58"/>
  <c r="I67" i="58" s="1"/>
  <c r="K67" i="58"/>
  <c r="M67" i="58"/>
  <c r="M66" i="58"/>
  <c r="L66" i="58"/>
  <c r="I66" i="58"/>
  <c r="I65" i="58" s="1"/>
  <c r="K65" i="58"/>
  <c r="M64" i="58"/>
  <c r="L64" i="58"/>
  <c r="I64" i="58"/>
  <c r="M63" i="58"/>
  <c r="M61" i="58"/>
  <c r="L61" i="58"/>
  <c r="I61" i="58"/>
  <c r="K60" i="58"/>
  <c r="M59" i="58"/>
  <c r="L59" i="58"/>
  <c r="I59" i="58"/>
  <c r="J59" i="58" s="1"/>
  <c r="I58" i="58"/>
  <c r="J58" i="58" s="1"/>
  <c r="M57" i="58"/>
  <c r="L57" i="58"/>
  <c r="I57" i="58"/>
  <c r="J57" i="58" s="1"/>
  <c r="M56" i="58"/>
  <c r="L56" i="58"/>
  <c r="I56" i="58"/>
  <c r="J56" i="58" s="1"/>
  <c r="M55" i="58"/>
  <c r="L55" i="58"/>
  <c r="I55" i="58"/>
  <c r="J55" i="58" s="1"/>
  <c r="M54" i="58"/>
  <c r="L54" i="58"/>
  <c r="I54" i="58"/>
  <c r="M53" i="58"/>
  <c r="L53" i="58"/>
  <c r="I53" i="58"/>
  <c r="K52" i="58"/>
  <c r="M51" i="58"/>
  <c r="L51" i="58"/>
  <c r="I51" i="58"/>
  <c r="J51" i="58" s="1"/>
  <c r="M50" i="58"/>
  <c r="L50" i="58"/>
  <c r="I50" i="58"/>
  <c r="J50" i="58" s="1"/>
  <c r="M49" i="58"/>
  <c r="L49" i="58"/>
  <c r="I49" i="58"/>
  <c r="K48" i="58"/>
  <c r="M47" i="58"/>
  <c r="L47" i="58"/>
  <c r="I47" i="58"/>
  <c r="I46" i="58" s="1"/>
  <c r="K46" i="58"/>
  <c r="I45" i="58"/>
  <c r="J45" i="58" s="1"/>
  <c r="I44" i="58"/>
  <c r="J44" i="58" s="1"/>
  <c r="M43" i="58"/>
  <c r="L43" i="58"/>
  <c r="I43" i="58"/>
  <c r="J43" i="58" s="1"/>
  <c r="M42" i="58"/>
  <c r="L42" i="58"/>
  <c r="I42" i="58"/>
  <c r="J42" i="58" s="1"/>
  <c r="K41" i="58"/>
  <c r="M39" i="58"/>
  <c r="L39" i="58"/>
  <c r="I39" i="58"/>
  <c r="J39" i="58" s="1"/>
  <c r="M38" i="58"/>
  <c r="L38" i="58"/>
  <c r="I38" i="58"/>
  <c r="J38" i="58" s="1"/>
  <c r="M37" i="58"/>
  <c r="L37" i="58"/>
  <c r="I37" i="58"/>
  <c r="K36" i="58"/>
  <c r="M35" i="58"/>
  <c r="L35" i="58"/>
  <c r="I35" i="58"/>
  <c r="M34" i="58"/>
  <c r="M33" i="58"/>
  <c r="L33" i="58"/>
  <c r="I33" i="58"/>
  <c r="J33" i="58" s="1"/>
  <c r="M32" i="58"/>
  <c r="L32" i="58"/>
  <c r="I32" i="58"/>
  <c r="M31" i="58"/>
  <c r="L31" i="58"/>
  <c r="I31" i="58"/>
  <c r="J31" i="58" s="1"/>
  <c r="M30" i="58"/>
  <c r="L30" i="58"/>
  <c r="I30" i="58"/>
  <c r="J30" i="58" s="1"/>
  <c r="M29" i="58"/>
  <c r="L29" i="58"/>
  <c r="I29" i="58"/>
  <c r="K28" i="58"/>
  <c r="M28" i="58"/>
  <c r="L28" i="58"/>
  <c r="M27" i="58"/>
  <c r="L27" i="58"/>
  <c r="I27" i="58"/>
  <c r="J27" i="58" s="1"/>
  <c r="I26" i="58"/>
  <c r="J26" i="58" s="1"/>
  <c r="M25" i="58"/>
  <c r="L25" i="58"/>
  <c r="I25" i="58"/>
  <c r="J25" i="58" s="1"/>
  <c r="M24" i="58"/>
  <c r="L24" i="58"/>
  <c r="I24" i="58"/>
  <c r="M23" i="58"/>
  <c r="L23" i="58"/>
  <c r="I23" i="58"/>
  <c r="J23" i="58" s="1"/>
  <c r="K22" i="58"/>
  <c r="M22" i="58"/>
  <c r="M21" i="58"/>
  <c r="L21" i="58"/>
  <c r="M19" i="58"/>
  <c r="L19" i="58"/>
  <c r="I19" i="58"/>
  <c r="J19" i="58" s="1"/>
  <c r="M18" i="58"/>
  <c r="L18" i="58"/>
  <c r="I18" i="58"/>
  <c r="J18" i="58" s="1"/>
  <c r="M17" i="58"/>
  <c r="L17" i="58"/>
  <c r="I17" i="58"/>
  <c r="J17" i="58" s="1"/>
  <c r="M16" i="58"/>
  <c r="L16" i="58"/>
  <c r="I16" i="58"/>
  <c r="J16" i="58" s="1"/>
  <c r="M15" i="58"/>
  <c r="L15" i="58"/>
  <c r="I15" i="58"/>
  <c r="J15" i="58" s="1"/>
  <c r="M14" i="58"/>
  <c r="L14" i="58"/>
  <c r="I14" i="58"/>
  <c r="J14" i="58" s="1"/>
  <c r="M13" i="58"/>
  <c r="L13" i="58"/>
  <c r="I13" i="58"/>
  <c r="J13" i="58" s="1"/>
  <c r="K12" i="58"/>
  <c r="M12" i="58"/>
  <c r="M11" i="58"/>
  <c r="L11" i="58"/>
  <c r="I11" i="58"/>
  <c r="J11" i="58" s="1"/>
  <c r="M10" i="58"/>
  <c r="L10" i="58"/>
  <c r="I10" i="58"/>
  <c r="J10" i="58" s="1"/>
  <c r="K9" i="58"/>
  <c r="J32" i="58"/>
  <c r="L46" i="58"/>
  <c r="L63" i="58"/>
  <c r="L76" i="58"/>
  <c r="L65" i="58"/>
  <c r="J49" i="58"/>
  <c r="M74" i="58"/>
  <c r="M48" i="58"/>
  <c r="L48" i="58"/>
  <c r="M76" i="58"/>
  <c r="M46" i="58"/>
  <c r="M65" i="58"/>
  <c r="L67" i="58"/>
  <c r="M72" i="58"/>
  <c r="L41" i="58"/>
  <c r="L72" i="58"/>
  <c r="M41" i="58"/>
  <c r="M60" i="58"/>
  <c r="L60" i="58"/>
  <c r="M52" i="58"/>
  <c r="L34" i="58"/>
  <c r="L22" i="58"/>
  <c r="L69" i="58"/>
  <c r="M36" i="58"/>
  <c r="L36" i="58"/>
  <c r="L62" i="58"/>
  <c r="M62" i="58"/>
  <c r="M69" i="58"/>
  <c r="L40" i="58"/>
  <c r="M40" i="58"/>
  <c r="L52" i="58"/>
  <c r="B2" i="58" l="1"/>
  <c r="J75" i="58"/>
  <c r="J74" i="58" s="1"/>
  <c r="J47" i="58"/>
  <c r="J46" i="58" s="1"/>
  <c r="I36" i="58"/>
  <c r="I48" i="58"/>
  <c r="I28" i="58"/>
  <c r="J53" i="58"/>
  <c r="I52" i="58"/>
  <c r="J64" i="58"/>
  <c r="J63" i="58" s="1"/>
  <c r="I63" i="58"/>
  <c r="J35" i="58"/>
  <c r="J34" i="58" s="1"/>
  <c r="I34" i="58"/>
  <c r="J68" i="58"/>
  <c r="J67" i="58" s="1"/>
  <c r="J48" i="58"/>
  <c r="J61" i="58"/>
  <c r="J60" i="58" s="1"/>
  <c r="I60" i="58"/>
  <c r="J71" i="58"/>
  <c r="J69" i="58" s="1"/>
  <c r="I69" i="58"/>
  <c r="J73" i="58"/>
  <c r="J72" i="58" s="1"/>
  <c r="J9" i="58"/>
  <c r="K8" i="58"/>
  <c r="J66" i="55"/>
  <c r="J65" i="55" s="1"/>
  <c r="L69" i="55"/>
  <c r="I69" i="55"/>
  <c r="J69" i="55"/>
  <c r="M41" i="55"/>
  <c r="M63" i="55"/>
  <c r="M36" i="55"/>
  <c r="M22" i="55"/>
  <c r="M74" i="55"/>
  <c r="M46" i="55"/>
  <c r="L22" i="55"/>
  <c r="J41" i="58"/>
  <c r="J29" i="58"/>
  <c r="J28" i="58" s="1"/>
  <c r="I41" i="58"/>
  <c r="L60" i="55"/>
  <c r="L67" i="55"/>
  <c r="L74" i="55"/>
  <c r="L34" i="55"/>
  <c r="I67" i="55"/>
  <c r="I28" i="55"/>
  <c r="K62" i="55"/>
  <c r="J77" i="55"/>
  <c r="J76" i="55" s="1"/>
  <c r="F62" i="55"/>
  <c r="I74" i="55"/>
  <c r="I72" i="55"/>
  <c r="M67" i="55"/>
  <c r="H62" i="55"/>
  <c r="M65" i="55"/>
  <c r="E40" i="55"/>
  <c r="I60" i="55"/>
  <c r="M60" i="55"/>
  <c r="G40" i="55"/>
  <c r="M52" i="55"/>
  <c r="L52" i="55"/>
  <c r="K40" i="55"/>
  <c r="I48" i="55"/>
  <c r="J48" i="55"/>
  <c r="H40" i="55"/>
  <c r="L41" i="55"/>
  <c r="M28" i="55"/>
  <c r="L28" i="55"/>
  <c r="E8" i="55"/>
  <c r="J22" i="55"/>
  <c r="M12" i="55"/>
  <c r="L12" i="55"/>
  <c r="F8" i="55"/>
  <c r="K8" i="55"/>
  <c r="I9" i="55"/>
  <c r="J9" i="55"/>
  <c r="L9" i="58"/>
  <c r="M9" i="58"/>
  <c r="G7" i="58"/>
  <c r="H7" i="58"/>
  <c r="E8" i="58"/>
  <c r="E7" i="58" s="1"/>
  <c r="L12" i="58"/>
  <c r="J12" i="55"/>
  <c r="J12" i="58"/>
  <c r="F7" i="58"/>
  <c r="I22" i="58"/>
  <c r="I52" i="55"/>
  <c r="J41" i="55"/>
  <c r="E62" i="55"/>
  <c r="L63" i="55"/>
  <c r="I12" i="55"/>
  <c r="L65" i="55"/>
  <c r="G8" i="55"/>
  <c r="M9" i="55"/>
  <c r="J77" i="58"/>
  <c r="J76" i="58" s="1"/>
  <c r="K40" i="58"/>
  <c r="K7" i="58" s="1"/>
  <c r="I63" i="55"/>
  <c r="I46" i="55"/>
  <c r="F40" i="55"/>
  <c r="J28" i="55"/>
  <c r="I12" i="58"/>
  <c r="M72" i="55"/>
  <c r="L72" i="55"/>
  <c r="J37" i="58"/>
  <c r="J36" i="58" s="1"/>
  <c r="J66" i="58"/>
  <c r="J65" i="58" s="1"/>
  <c r="J24" i="58"/>
  <c r="J22" i="58" s="1"/>
  <c r="I22" i="55"/>
  <c r="I41" i="55"/>
  <c r="H8" i="55"/>
  <c r="L48" i="55"/>
  <c r="M48" i="55"/>
  <c r="L76" i="55"/>
  <c r="M76" i="55"/>
  <c r="I36" i="55"/>
  <c r="J37" i="55"/>
  <c r="J36" i="55" s="1"/>
  <c r="J52" i="55"/>
  <c r="I9" i="58"/>
  <c r="J54" i="58"/>
  <c r="G62" i="55"/>
  <c r="L9" i="55"/>
  <c r="J35" i="55"/>
  <c r="J34" i="55" s="1"/>
  <c r="M34" i="55"/>
  <c r="L36" i="55"/>
  <c r="J52" i="58" l="1"/>
  <c r="J40" i="58"/>
  <c r="I40" i="58"/>
  <c r="I8" i="58"/>
  <c r="I62" i="58"/>
  <c r="J62" i="58"/>
  <c r="J8" i="58"/>
  <c r="J62" i="55"/>
  <c r="I62" i="55"/>
  <c r="L40" i="55"/>
  <c r="E7" i="55"/>
  <c r="M40" i="55"/>
  <c r="K7" i="55"/>
  <c r="H7" i="55"/>
  <c r="F7" i="55"/>
  <c r="J8" i="55"/>
  <c r="L8" i="58"/>
  <c r="L7" i="58"/>
  <c r="M7" i="58"/>
  <c r="L8" i="55"/>
  <c r="M8" i="55"/>
  <c r="G7" i="55"/>
  <c r="I40" i="55"/>
  <c r="M8" i="58"/>
  <c r="I8" i="55"/>
  <c r="M62" i="55"/>
  <c r="L62" i="55"/>
  <c r="J40" i="55"/>
  <c r="I7" i="58" l="1"/>
  <c r="J7" i="55"/>
  <c r="J7" i="58"/>
  <c r="M7" i="55"/>
  <c r="L7" i="55"/>
  <c r="I7" i="55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세입총괄표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지방세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
= </t>
        </r>
        <r>
          <rPr>
            <b/>
            <sz val="9"/>
            <color indexed="81"/>
            <rFont val="돋움"/>
            <family val="3"/>
            <charset val="129"/>
          </rPr>
          <t>세외수입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총계
</t>
        </r>
        <r>
          <rPr>
            <b/>
            <sz val="9"/>
            <color indexed="81"/>
            <rFont val="Tahoma"/>
            <family val="2"/>
          </rPr>
          <t xml:space="preserve">= </t>
        </r>
        <r>
          <rPr>
            <b/>
            <sz val="9"/>
            <color indexed="81"/>
            <rFont val="돋움"/>
            <family val="3"/>
            <charset val="129"/>
          </rPr>
          <t>구세외징수보고서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총계
불일치시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메시지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뜸</t>
        </r>
      </text>
    </comment>
    <comment ref="AB3" authorId="0" shapeId="0">
      <text>
        <r>
          <rPr>
            <b/>
            <sz val="9"/>
            <color indexed="81"/>
            <rFont val="Tahoma"/>
            <family val="2"/>
          </rPr>
          <t>A5</t>
        </r>
        <r>
          <rPr>
            <b/>
            <sz val="9"/>
            <color indexed="81"/>
            <rFont val="돋움"/>
            <family val="3"/>
            <charset val="129"/>
          </rPr>
          <t>열부터</t>
        </r>
        <r>
          <rPr>
            <b/>
            <sz val="9"/>
            <color indexed="81"/>
            <rFont val="Tahoma"/>
            <family val="2"/>
          </rPr>
          <t>~Y</t>
        </r>
        <r>
          <rPr>
            <b/>
            <sz val="9"/>
            <color indexed="81"/>
            <rFont val="돋움"/>
            <family val="3"/>
            <charset val="129"/>
          </rPr>
          <t>열까지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복붙
</t>
        </r>
      </text>
    </comment>
    <comment ref="G4" authorId="0" shapeId="0">
      <text>
        <r>
          <rPr>
            <b/>
            <sz val="9"/>
            <color indexed="81"/>
            <rFont val="돋움"/>
            <family val="3"/>
            <charset val="129"/>
          </rPr>
          <t>본예산인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추경액인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기정액이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나오는듯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Y3" authorId="0" shapeId="0">
      <text>
        <r>
          <rPr>
            <b/>
            <sz val="9"/>
            <color indexed="81"/>
            <rFont val="Tahoma"/>
            <family val="2"/>
          </rPr>
          <t>A5</t>
        </r>
        <r>
          <rPr>
            <b/>
            <sz val="9"/>
            <color indexed="81"/>
            <rFont val="돋움"/>
            <family val="3"/>
            <charset val="129"/>
          </rPr>
          <t>열부터</t>
        </r>
        <r>
          <rPr>
            <b/>
            <sz val="9"/>
            <color indexed="81"/>
            <rFont val="Tahoma"/>
            <family val="2"/>
          </rPr>
          <t>~V</t>
        </r>
        <r>
          <rPr>
            <b/>
            <sz val="9"/>
            <color indexed="81"/>
            <rFont val="돋움"/>
            <family val="3"/>
            <charset val="129"/>
          </rPr>
          <t>열까지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복붙</t>
        </r>
      </text>
    </comment>
  </commentList>
</comments>
</file>

<file path=xl/sharedStrings.xml><?xml version="1.0" encoding="utf-8"?>
<sst xmlns="http://schemas.openxmlformats.org/spreadsheetml/2006/main" count="3347" uniqueCount="486">
  <si>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</si>
  <si>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</si>
  <si>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</si>
  <si>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</si>
  <si>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</si>
  <si>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</si>
  <si>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</si>
  <si>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</si>
  <si>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</si>
  <si>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</si>
  <si>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</si>
  <si>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</si>
  <si>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</si>
  <si>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</si>
  <si>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</si>
  <si>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</si>
  <si>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</si>
  <si>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</si>
  <si>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</si>
  <si>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</si>
  <si>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</si>
  <si>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</si>
  <si>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</si>
  <si>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</si>
  <si>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</si>
  <si>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</si>
  <si>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</si>
  <si>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</si>
  <si>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</si>
  <si>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</si>
  <si>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</si>
  <si>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</si>
  <si>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</si>
  <si>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</si>
  <si>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</si>
  <si>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</si>
  <si>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</si>
  <si>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</si>
  <si>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</si>
  <si>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</si>
  <si>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</si>
  <si>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</si>
  <si>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</si>
  <si>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</si>
  <si>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</si>
  <si>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</si>
  <si>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</si>
  <si>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</si>
  <si>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</si>
  <si>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</si>
  <si>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</si>
  <si>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</si>
  <si>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</si>
  <si>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</si>
  <si>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</si>
  <si>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</si>
  <si>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</si>
  <si>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</si>
  <si>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</si>
  <si>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</si>
  <si>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</si>
  <si>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</si>
  <si>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</si>
  <si>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</si>
  <si>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</si>
  <si>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</si>
  <si>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</si>
  <si>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</si>
  <si>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</si>
  <si>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</si>
  <si>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</si>
  <si>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</si>
  <si>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</si>
  <si>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</si>
  <si>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</si>
  <si>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</si>
  <si>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</si>
  <si>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</si>
  <si>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</si>
  <si>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</si>
  <si>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</si>
  <si>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</si>
  <si>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</si>
  <si>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</si>
  <si>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</si>
  <si>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</si>
  <si>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</si>
  <si>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</si>
  <si>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</si>
  <si>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</si>
  <si>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정리보류액</t>
  </si>
  <si>
    <t/>
  </si>
  <si>
    <t>미추홀구</t>
    <phoneticPr fontId="2" type="noConversion"/>
  </si>
  <si>
    <t>(단위:원,%)</t>
    <phoneticPr fontId="2" type="noConversion"/>
  </si>
  <si>
    <t>구 분</t>
    <phoneticPr fontId="2" type="noConversion"/>
  </si>
  <si>
    <t>징수결정액</t>
    <phoneticPr fontId="2" type="noConversion"/>
  </si>
  <si>
    <t>징수율</t>
    <phoneticPr fontId="2" type="noConversion"/>
  </si>
  <si>
    <t>(A)</t>
    <phoneticPr fontId="2" type="noConversion"/>
  </si>
  <si>
    <t>(C)</t>
    <phoneticPr fontId="2" type="noConversion"/>
  </si>
  <si>
    <t>(D)</t>
    <phoneticPr fontId="2" type="noConversion"/>
  </si>
  <si>
    <t>미수납액
(E=B-C-D)</t>
    <phoneticPr fontId="2" type="noConversion"/>
  </si>
  <si>
    <t>(C/B)</t>
    <phoneticPr fontId="2" type="noConversion"/>
  </si>
  <si>
    <t>200 세외수입</t>
  </si>
  <si>
    <t>210 경상적세외수입</t>
  </si>
  <si>
    <t>211 재산임대수입</t>
  </si>
  <si>
    <t>211-02 공유재산임대료</t>
  </si>
  <si>
    <t>212 사용료수입</t>
  </si>
  <si>
    <t>213 수수료수입</t>
  </si>
  <si>
    <t>214 사업수입</t>
  </si>
  <si>
    <t>215 징수교부금수입</t>
  </si>
  <si>
    <t>216 이자수입</t>
  </si>
  <si>
    <t>220 임시적세외수입</t>
  </si>
  <si>
    <t>221 재산매각수입</t>
  </si>
  <si>
    <t>222 자치단체간부담금</t>
  </si>
  <si>
    <t>223 보조금반환수입</t>
  </si>
  <si>
    <t>224 기타수입</t>
  </si>
  <si>
    <t>225 지난년도수입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</si>
  <si>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</si>
  <si>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</si>
  <si>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</si>
  <si>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</si>
  <si>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</si>
  <si>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</si>
  <si>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</si>
  <si>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</si>
  <si>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235 환수금</t>
  </si>
  <si>
    <t>236 부담금</t>
  </si>
  <si>
    <t>237 범칙금</t>
  </si>
  <si>
    <t>237-01 범칙금</t>
  </si>
  <si>
    <t>과    목</t>
  </si>
  <si>
    <t>예산액</t>
    <phoneticPr fontId="2" type="noConversion"/>
  </si>
  <si>
    <t xml:space="preserve">수  납  액 </t>
    <phoneticPr fontId="2" type="noConversion"/>
  </si>
  <si>
    <t xml:space="preserve"> 불납결손액</t>
    <phoneticPr fontId="2" type="noConversion"/>
  </si>
  <si>
    <t>장</t>
    <phoneticPr fontId="2" type="noConversion"/>
  </si>
  <si>
    <t>관</t>
    <phoneticPr fontId="2" type="noConversion"/>
  </si>
  <si>
    <t>항</t>
  </si>
  <si>
    <t>목</t>
  </si>
  <si>
    <t>비교증감</t>
    <phoneticPr fontId="2" type="noConversion"/>
  </si>
  <si>
    <t>누계</t>
    <phoneticPr fontId="2" type="noConversion"/>
  </si>
  <si>
    <t>대목표</t>
    <phoneticPr fontId="2" type="noConversion"/>
  </si>
  <si>
    <t>대조정</t>
    <phoneticPr fontId="2" type="noConversion"/>
  </si>
  <si>
    <t xml:space="preserve">장, 관, 항, 목, 운영항목 </t>
  </si>
  <si>
    <t>211-00 재산임대수입</t>
  </si>
  <si>
    <t>211-01 국유재산대부료</t>
  </si>
  <si>
    <t>211-001-000 국유재산사용료</t>
  </si>
  <si>
    <t>211-051-006 공유재산사용료</t>
  </si>
  <si>
    <t>211-051-008 행정재산사용료</t>
  </si>
  <si>
    <t>211-051-009 시군구재산사용료</t>
  </si>
  <si>
    <t>211-052-001 기타공유재산대부료</t>
  </si>
  <si>
    <t>211-052-034 시도유재산대부료</t>
  </si>
  <si>
    <t>211-052-035 시군구재산대부료</t>
  </si>
  <si>
    <t>212-00 사용료수입</t>
  </si>
  <si>
    <t>212-001-001 건축현장도로점용료</t>
  </si>
  <si>
    <t>212-001-003 굴착수반점용료</t>
  </si>
  <si>
    <t>212-001-005 도로점용료(공사공단)</t>
  </si>
  <si>
    <t>212-001-006 기타도로사용료</t>
  </si>
  <si>
    <t>212-001-010 차량출입시설</t>
  </si>
  <si>
    <t>212-001-012 도로점용료(현수막)</t>
  </si>
  <si>
    <t>212-001-013 도로점용료(돌출간판)</t>
  </si>
  <si>
    <t>212-001-014 사설안내표지판</t>
  </si>
  <si>
    <t>212-001-022 매설물점용료</t>
  </si>
  <si>
    <t>212-402-003 도시공원점용료</t>
  </si>
  <si>
    <t>212-420-000 기타사용료</t>
  </si>
  <si>
    <t>212-420-002 기타사용료(공사공단)</t>
  </si>
  <si>
    <t>213-00 수수료수입</t>
  </si>
  <si>
    <t>213-001-000 인증기용증지수입</t>
  </si>
  <si>
    <t>213-001-007 인증기용증지(공사공단)</t>
  </si>
  <si>
    <t>213-204-000 무인민원발급기증지수입</t>
  </si>
  <si>
    <t>213-051-002 쓰레기처리봉투판매수입(생활)</t>
  </si>
  <si>
    <t>213-052-000 대형폐기물스티커판매수입</t>
  </si>
  <si>
    <t>213-053-000 음식물쓰레기수거운반처리수수료</t>
  </si>
  <si>
    <t>213-154-014 의료사업수입</t>
  </si>
  <si>
    <t>213-201-004 정부24수수료</t>
  </si>
  <si>
    <t>213-202-003 인터넷민원수수료</t>
  </si>
  <si>
    <t>213-207-004 광고물안전도검사수수료</t>
  </si>
  <si>
    <t>213-205-003 정보공개수수료</t>
  </si>
  <si>
    <t>213-208-000 여권발급수수료</t>
  </si>
  <si>
    <t>213-213-002 기타수수료(공사공단)</t>
  </si>
  <si>
    <t>214-00 사업수입</t>
  </si>
  <si>
    <t>214-206-000 기타사업수입</t>
  </si>
  <si>
    <t>215-00 징수교부금수입</t>
  </si>
  <si>
    <t>215-002-000 시도세징수교부금</t>
  </si>
  <si>
    <t>215-003-000 도로점용료징수교부금</t>
  </si>
  <si>
    <t>215-005-000 교통유발부담금징수교부금</t>
  </si>
  <si>
    <t>215-006-000 환경개선부담금징수교부금</t>
  </si>
  <si>
    <t>215-013-000 학교용지부담금징수교부금</t>
  </si>
  <si>
    <t>215-014-000 개발부담금징수교부금</t>
  </si>
  <si>
    <t>215-010-000 환경오염배출부과금징수교부금</t>
  </si>
  <si>
    <t>216-00 이자수입</t>
  </si>
  <si>
    <t>216-001-000 공공예금이자수입</t>
  </si>
  <si>
    <t>216-104-000 기타이자수입</t>
  </si>
  <si>
    <t>221-00 재산매각수입</t>
  </si>
  <si>
    <t>221-101-000 공유재산매각수입</t>
  </si>
  <si>
    <t>221-101-006 시군구유재산매각수입금</t>
  </si>
  <si>
    <t>221-151-000 불용품매각대</t>
  </si>
  <si>
    <t>223-00 보조금반환수입</t>
  </si>
  <si>
    <t>223-051-000 자체보조금등반환수입</t>
  </si>
  <si>
    <t>223-101-000 위탁비반환수입</t>
  </si>
  <si>
    <t>224-00 기타수입</t>
  </si>
  <si>
    <t>224-001-000 체납처분수입</t>
  </si>
  <si>
    <t>224-102-000 고향사랑기부금</t>
  </si>
  <si>
    <t>224-151-000 지적재조사조정금</t>
  </si>
  <si>
    <t>224-251-006 지체상금</t>
  </si>
  <si>
    <t>224-302-000 소송비용회수수입</t>
  </si>
  <si>
    <t>224-306-001 징수촉탁금(과태료)</t>
  </si>
  <si>
    <t>224-307-000 징수촉탁금(자동차세)</t>
  </si>
  <si>
    <t>224-317-000 행정대집행비</t>
  </si>
  <si>
    <t>224-328-000 그외수입</t>
  </si>
  <si>
    <t>225-00 지난년도수입</t>
  </si>
  <si>
    <t>211-002-000 국유재산대부료</t>
  </si>
  <si>
    <t>211-051-010 시도유재산사용료</t>
  </si>
  <si>
    <t>212-001-011 도로점용료(도로부지)</t>
  </si>
  <si>
    <t>231-004-000 영유아보육법위반과징금</t>
  </si>
  <si>
    <t>231-005-000 노인장기요양보험법위반과징금</t>
  </si>
  <si>
    <t>231-006-000 청소년보호법위반과징금</t>
  </si>
  <si>
    <t>231-035-000 건설산업기본법위반과징금</t>
  </si>
  <si>
    <t>231-035-001 건설업법과징금</t>
  </si>
  <si>
    <t>231-038-001 음반비디오물및게임물에관한법위반과징금</t>
  </si>
  <si>
    <t>231-049-002 부동산실권리자명의등기법과징금</t>
  </si>
  <si>
    <t>232-001-001 부동산실권리자명의등기법이행강제금</t>
  </si>
  <si>
    <t>232-003-000 건축법이행강제금</t>
  </si>
  <si>
    <t>232-004-001 옥외광고물이행강제금</t>
  </si>
  <si>
    <t>233-001-000 국유재산변상금</t>
  </si>
  <si>
    <t>233-002-002 구유재산변상금</t>
  </si>
  <si>
    <t>233-002-005 시유재산변상금</t>
  </si>
  <si>
    <t>233-002-006 공유재산무단점유변상금</t>
  </si>
  <si>
    <t>233-002-007 공유재산법변상금</t>
  </si>
  <si>
    <t>233-004-000 도로사용료변상금</t>
  </si>
  <si>
    <t>233-009-000 기타변상금</t>
  </si>
  <si>
    <t>234-001-000 자동차관리법위반과태료</t>
  </si>
  <si>
    <t>234-001-015 자동차등록위반과태료</t>
  </si>
  <si>
    <t>234-001-035 배출가스정밀검사과태료</t>
  </si>
  <si>
    <t>234-001-036 이륜자동차배출가스정기검사과태료</t>
  </si>
  <si>
    <t>234-002-000 자동차검사지연과태료</t>
  </si>
  <si>
    <t>234-003-000 자동차손해배상보장법위반과태료</t>
  </si>
  <si>
    <t>234-005-001 도로교통법위반과태료(무인카메라)</t>
  </si>
  <si>
    <t>234-102-000 건설기계관리법위반과태료</t>
  </si>
  <si>
    <t>234-103-000 건설산업기본법위반과태료</t>
  </si>
  <si>
    <t>234-106-000 부동산등기특별조치법위반과태료</t>
  </si>
  <si>
    <t>234-107-000 공인중개사법위반과태료</t>
  </si>
  <si>
    <t>234-107-001 공인중개사의업무위반과태료</t>
  </si>
  <si>
    <t>234-109-000 옥외광고물등관리법위반과태료</t>
  </si>
  <si>
    <t>234-110-000 민간임대주택법위반과태료</t>
  </si>
  <si>
    <t>234-112-000 건축법위반과태료</t>
  </si>
  <si>
    <t>234-116-000 부동산거래신고법위반과태료</t>
  </si>
  <si>
    <t>234-119-000 건설기술진흥법위반과태료</t>
  </si>
  <si>
    <t>234-120-000 공동주택관리법위반과태료</t>
  </si>
  <si>
    <t>234-123-001 수산물품질관리법위반과태료</t>
  </si>
  <si>
    <t>234-142-000 축산물위생관리법위반과태료</t>
  </si>
  <si>
    <t>234-159-000 의료법위반과태료</t>
  </si>
  <si>
    <t>234-163-000 노동조합및노동관계조정법위반과태료</t>
  </si>
  <si>
    <t>234-164-000 사회복지사업법위반과태료</t>
  </si>
  <si>
    <t>234-166-001 장애인자동차표지위반과태료</t>
  </si>
  <si>
    <t>234-174-000 전자상거래등에서의소비자보호에관한법률위반과태료</t>
  </si>
  <si>
    <t>234-179-001 장애인주차구역위반과태료</t>
  </si>
  <si>
    <t>234-179-002 장애인전용주차구역주차방해행위과태료</t>
  </si>
  <si>
    <t>234-183-000 노인장기요양보험법위반과태료</t>
  </si>
  <si>
    <t>234-186-000 감염병예방법위반과태료</t>
  </si>
  <si>
    <t>234-187-000 금연구역흡연위반과태료</t>
  </si>
  <si>
    <t>234-187-001 국민건강증진법위반과태료</t>
  </si>
  <si>
    <t>234-197-000 석유및석유대체연료사업법위반과태료</t>
  </si>
  <si>
    <t>234-201-000 액화석유가스법위반과태료</t>
  </si>
  <si>
    <t>234-223-001 재난취약시설의무보험미가입과태료</t>
  </si>
  <si>
    <t>234-231-000 도로법위반과태료</t>
  </si>
  <si>
    <t>234-233-000 여객자동차운수사업법위반과태료</t>
  </si>
  <si>
    <t>234-234-000 화물자동차운수사업법위반과태료</t>
  </si>
  <si>
    <t>234-239-000 공중위생관리법위반과태료</t>
  </si>
  <si>
    <t>234-243-000 식품위생법위반과태료</t>
  </si>
  <si>
    <t>234-246-000 폐기물관리법위반과태료</t>
  </si>
  <si>
    <t>234-246-001 사업장폐기물배출위반과태료</t>
  </si>
  <si>
    <t>234-251-001 특정경유자동차검사위반과태료</t>
  </si>
  <si>
    <t>234-255-000 동물보호법과태료</t>
  </si>
  <si>
    <t>234-280-000 체육시설설치이용법위반과태료</t>
  </si>
  <si>
    <t>234-287-000 민방위기본법위반과태료</t>
  </si>
  <si>
    <t>234-288-000 방문판매등에관한법위반과태료</t>
  </si>
  <si>
    <t>234-289-000 주민등록법위반과태료</t>
  </si>
  <si>
    <t>234-295-000 대부업등법률위반과태료</t>
  </si>
  <si>
    <t>234-297-000 가족관계등록법위반과태료</t>
  </si>
  <si>
    <t>234-297-001 호적법위반과태료</t>
  </si>
  <si>
    <t>234-305-000 복권법위반과태료</t>
  </si>
  <si>
    <t>234-319-000 친환경자동차법위반과태료</t>
  </si>
  <si>
    <t>234-320-004 건축물관리법위반과태료</t>
  </si>
  <si>
    <t>234-320-006 환경관련법위반과태료</t>
  </si>
  <si>
    <t>235-002-000 국기법보장비용징수</t>
  </si>
  <si>
    <t>235-009-013 보조금법환수금(제재부가금)</t>
  </si>
  <si>
    <t>236-002-004 도로굴착부담금</t>
  </si>
  <si>
    <t>236-013-000 개발부담금</t>
  </si>
  <si>
    <t>236-023-000 수산자원조성금</t>
  </si>
  <si>
    <t>236-024-000 지하수이용부담금</t>
  </si>
  <si>
    <t>236-031-001 기타일반부담금</t>
  </si>
  <si>
    <t>237-002-007 자동차상속지연범칙금</t>
  </si>
  <si>
    <t>521-001-000 시도비보조금</t>
  </si>
  <si>
    <t>715-051-000 시도비보조금등반환금</t>
  </si>
  <si>
    <t>231-00 과징금</t>
  </si>
  <si>
    <t>231-040-000 공중위생관리법위반과징금</t>
  </si>
  <si>
    <t>231-008-000 약사법위반과징금</t>
  </si>
  <si>
    <t>231-012-000 자동차관리법위반과징금</t>
  </si>
  <si>
    <t>231-053-000 마약류에관한법률위반과징금</t>
  </si>
  <si>
    <t>231-011-000 사회서비스이용위반과징금</t>
  </si>
  <si>
    <t>231-043-000 식품표시광고법위반과징금</t>
  </si>
  <si>
    <t>232-00 이행강제금</t>
  </si>
  <si>
    <t>233-00 변상금</t>
  </si>
  <si>
    <t>234-00 과태료</t>
  </si>
  <si>
    <t>234-169-000 영유아보육법위반과태료</t>
  </si>
  <si>
    <t>234-195-000 고압가스안전관리법위반과태료</t>
  </si>
  <si>
    <t>234-208-000 전기용품및생활용품안전관리법위반과태료</t>
  </si>
  <si>
    <t>234-320-036 수상레저기구등록법위반과태료</t>
  </si>
  <si>
    <t>235-00 환수금</t>
  </si>
  <si>
    <t>235-009-014 보조금환수금</t>
  </si>
  <si>
    <t>236-00 부담금</t>
  </si>
  <si>
    <t>236-003-007 가로수변상금</t>
  </si>
  <si>
    <t>236-009-000 하수도원인자부담금</t>
  </si>
  <si>
    <t>236-011-002 대체산림자원조성비</t>
  </si>
  <si>
    <t>237-00 범칙금</t>
  </si>
  <si>
    <t>237-002-000 자동차관리법위반범칙금</t>
  </si>
  <si>
    <t>237-002-006 자동차소유권이전지연범칙금</t>
  </si>
  <si>
    <t>237-003-000 자동차손해배상보장법위반범칙금</t>
  </si>
  <si>
    <t>300-00 지방교부세</t>
  </si>
  <si>
    <t>311-00 지방교부세</t>
  </si>
  <si>
    <t>311-02 특별교부세</t>
  </si>
  <si>
    <t>311-051-000 지방특별교부세</t>
  </si>
  <si>
    <t>311-03 부동산교부세</t>
  </si>
  <si>
    <t>311-101-000 부동산교부세</t>
  </si>
  <si>
    <t>400-00 조정교부금등</t>
  </si>
  <si>
    <t>411-00 자치구조정교부금등</t>
  </si>
  <si>
    <t>411-01 자치구일반조정교부금</t>
  </si>
  <si>
    <t>411-001-000 조정교부금</t>
  </si>
  <si>
    <t>411-02 자치구특별조정교부금</t>
  </si>
  <si>
    <t>411-051-000 자치구특별교부금</t>
  </si>
  <si>
    <t>411-03 자치구기타재원조정수입</t>
  </si>
  <si>
    <t>411-101-000 자치구기타재원조정수입</t>
  </si>
  <si>
    <t>500-00 보조금</t>
  </si>
  <si>
    <t>511-01 국고보조금</t>
  </si>
  <si>
    <t>511-001-000 국고보조금</t>
  </si>
  <si>
    <t>511-03 기금</t>
  </si>
  <si>
    <t>511-101-000 기금보조금</t>
  </si>
  <si>
    <t>521-00 시도비보조금등</t>
  </si>
  <si>
    <t>521-01 시도비보조금등</t>
  </si>
  <si>
    <t>700-00 보전수입및내부거래등</t>
  </si>
  <si>
    <t>711-001-000 순세계잉여금</t>
  </si>
  <si>
    <t>712-00 전년도이월금</t>
  </si>
  <si>
    <t>712-01 국고보조금사용잔액</t>
  </si>
  <si>
    <t>712-001-000 국고보조금사용잔액</t>
  </si>
  <si>
    <t>712-02 시도비보조금사용잔액</t>
  </si>
  <si>
    <t>712-051-000 시도비보조금사용잔액</t>
  </si>
  <si>
    <t>715-00 보조금등반환금</t>
  </si>
  <si>
    <t>715-01 국고보조금등반환금</t>
  </si>
  <si>
    <t>715-001-000 국고보조금등반환금</t>
  </si>
  <si>
    <t>715-02 시도비보조금등반환금</t>
  </si>
  <si>
    <t>과오납 환부액</t>
    <phoneticPr fontId="2" type="noConversion"/>
  </si>
  <si>
    <t>미 수 납 액</t>
    <phoneticPr fontId="2" type="noConversion"/>
  </si>
  <si>
    <t>운영항목</t>
    <phoneticPr fontId="2" type="noConversion"/>
  </si>
  <si>
    <t>본월분</t>
    <phoneticPr fontId="2" type="noConversion"/>
  </si>
  <si>
    <t>지난년도수입(세부)용</t>
    <phoneticPr fontId="2" type="noConversion"/>
  </si>
  <si>
    <t>211-01 재산임대수입</t>
  </si>
  <si>
    <t>211-01 국유재산대부료</t>
    <phoneticPr fontId="2" type="noConversion"/>
  </si>
  <si>
    <t>210-00 경상적세외수입</t>
  </si>
  <si>
    <t>220-00 임시적세외수입</t>
  </si>
  <si>
    <t>520-00 시도비보조금등</t>
  </si>
  <si>
    <t>부서명</t>
  </si>
  <si>
    <t>예산액</t>
  </si>
  <si>
    <t>징수결정액(본월분)</t>
  </si>
  <si>
    <t>징수결정액(누계)</t>
  </si>
  <si>
    <t>수납액(본월분)</t>
  </si>
  <si>
    <t>수납액(누계)</t>
  </si>
  <si>
    <t>과오납환부액(본월분)</t>
  </si>
  <si>
    <t>과오납액(누계)</t>
  </si>
  <si>
    <t>결손액(본월분)</t>
  </si>
  <si>
    <t>결손액(누계)</t>
  </si>
  <si>
    <t>대목표(%)</t>
  </si>
  <si>
    <t>대조정(%)</t>
  </si>
  <si>
    <t>납기구분</t>
  </si>
  <si>
    <t>지속가능도시국 건축과 (전체)</t>
  </si>
  <si>
    <t>합             계</t>
  </si>
  <si>
    <t>0%</t>
  </si>
  <si>
    <t>납기후</t>
  </si>
  <si>
    <t>200-00 세외수입</t>
  </si>
  <si>
    <t>236-015-000 학교용지부담금</t>
  </si>
  <si>
    <t>236-027-000 기반시설부담금</t>
  </si>
  <si>
    <t>건설교통국 건설과 (전체)</t>
  </si>
  <si>
    <t>230-00 지방행정제제부과금등</t>
  </si>
  <si>
    <t>건설교통국 공원녹지과 (전체)</t>
  </si>
  <si>
    <t>건설교통국 교통정책과 (전체)</t>
  </si>
  <si>
    <t>236-001-000 교통유발부담금</t>
  </si>
  <si>
    <t>건설교통국 자동차관리과 (전체)</t>
  </si>
  <si>
    <t>.63%</t>
  </si>
  <si>
    <t>231-013-000 여객자동차운수사업법위반과징금</t>
  </si>
  <si>
    <t>.79%</t>
  </si>
  <si>
    <t>234-235-000 도시교통정비촉진법위반과태료</t>
  </si>
  <si>
    <t>건설교통국 도시계획과 (전체)</t>
  </si>
  <si>
    <t>214-101-000 매각사업수입</t>
  </si>
  <si>
    <t>214-051-000 청산금수입</t>
  </si>
  <si>
    <t>233-009-001 변상금</t>
  </si>
  <si>
    <t>도시재생국 건축과 (전체)</t>
  </si>
  <si>
    <t>도시재생국 도시정비과 (전체)</t>
  </si>
  <si>
    <t>100%</t>
  </si>
  <si>
    <t>건설교통국 교통행정과 (전체)</t>
  </si>
  <si>
    <t>212-351-030 주차요금(공사공단)</t>
  </si>
  <si>
    <t>212-351-025 공영주차장위탁료(공사공단)</t>
  </si>
  <si>
    <t>236-031-006 폐기물처리시설설치부담금</t>
  </si>
  <si>
    <t>212-351-000 주차장사용료</t>
  </si>
  <si>
    <t>212-351-027 주차요금</t>
  </si>
  <si>
    <t>213-211-000 견인료수입</t>
  </si>
  <si>
    <t>215-019-000 주차요금징수교부금</t>
  </si>
  <si>
    <t>234-006-000 주정차위반과태료</t>
  </si>
  <si>
    <t>212-351-006 주차장위탁사용료</t>
  </si>
  <si>
    <t>v</t>
    <phoneticPr fontId="2" type="noConversion"/>
  </si>
  <si>
    <t>부서</t>
  </si>
  <si>
    <t>장</t>
  </si>
  <si>
    <t>관</t>
  </si>
  <si>
    <t>과오납환부액(누계)</t>
  </si>
  <si>
    <t>자치안전행정국 총무과 (전체)</t>
  </si>
  <si>
    <t>복지환경국 기초생활보장과 (전체)</t>
  </si>
  <si>
    <t>.11%</t>
  </si>
  <si>
    <t>복지환경국 자원순환과 (전체)</t>
  </si>
  <si>
    <t>2024년 2월분 일반회계 시군구 세외수입(운영항목별) 징수보고서</t>
    <phoneticPr fontId="26" type="noConversion"/>
  </si>
  <si>
    <t>(단위:원)</t>
    <phoneticPr fontId="2" type="noConversion"/>
  </si>
  <si>
    <t>(단위:원)</t>
    <phoneticPr fontId="2" type="noConversion"/>
  </si>
  <si>
    <t>예산액</t>
    <phoneticPr fontId="2" type="noConversion"/>
  </si>
  <si>
    <t>징수결정액</t>
    <phoneticPr fontId="2" type="noConversion"/>
  </si>
  <si>
    <t xml:space="preserve">수  납  액 </t>
    <phoneticPr fontId="2" type="noConversion"/>
  </si>
  <si>
    <t>과오납 환부액</t>
    <phoneticPr fontId="2" type="noConversion"/>
  </si>
  <si>
    <t xml:space="preserve"> 불납결손액</t>
    <phoneticPr fontId="2" type="noConversion"/>
  </si>
  <si>
    <t>미 수 납 액</t>
    <phoneticPr fontId="2" type="noConversion"/>
  </si>
  <si>
    <t>징수비율(%)</t>
    <phoneticPr fontId="2" type="noConversion"/>
  </si>
  <si>
    <t>세 입 총 계 (200-00~700-00)</t>
    <phoneticPr fontId="2" type="noConversion"/>
  </si>
  <si>
    <t>v</t>
    <phoneticPr fontId="26" type="noConversion"/>
  </si>
  <si>
    <t>세외수입합계 (200-00)</t>
    <phoneticPr fontId="2" type="noConversion"/>
  </si>
  <si>
    <t>210-00 경상적세외수입</t>
    <phoneticPr fontId="2" type="noConversion"/>
  </si>
  <si>
    <t>v</t>
    <phoneticPr fontId="2" type="noConversion"/>
  </si>
  <si>
    <t>v</t>
    <phoneticPr fontId="2" type="noConversion"/>
  </si>
  <si>
    <t>220-00 임시적세외수입</t>
    <phoneticPr fontId="2" type="noConversion"/>
  </si>
  <si>
    <t>230-00 지방행정제재 부과금</t>
    <phoneticPr fontId="2" type="noConversion"/>
  </si>
  <si>
    <t>v</t>
    <phoneticPr fontId="26" type="noConversion"/>
  </si>
  <si>
    <t>v</t>
    <phoneticPr fontId="2" type="noConversion"/>
  </si>
  <si>
    <t>234-188-000 사회서비스이용및이용권관리에관한법률과태료</t>
    <phoneticPr fontId="2" type="noConversion"/>
  </si>
  <si>
    <t>234-246-001 사업장폐기물배출위반과태료</t>
    <phoneticPr fontId="2" type="noConversion"/>
  </si>
  <si>
    <t>234-280-000 체육시설설치이용법위반과태료</t>
    <phoneticPr fontId="2" type="noConversion"/>
  </si>
  <si>
    <t>235-002-000 국기법보장비용징수</t>
    <phoneticPr fontId="2" type="noConversion"/>
  </si>
  <si>
    <t>의존재원합계 (300-00~700-00)</t>
    <phoneticPr fontId="2" type="noConversion"/>
  </si>
  <si>
    <t>310-00 지방교부세</t>
    <phoneticPr fontId="2" type="noConversion"/>
  </si>
  <si>
    <t>410-00 조정교부금등</t>
    <phoneticPr fontId="2" type="noConversion"/>
  </si>
  <si>
    <t>510-00 국고보조금등</t>
    <phoneticPr fontId="2" type="noConversion"/>
  </si>
  <si>
    <t>511-00 국고보조금등</t>
    <phoneticPr fontId="2" type="noConversion"/>
  </si>
  <si>
    <t>511-02 지역균형발전특별회계보조금</t>
    <phoneticPr fontId="2" type="noConversion"/>
  </si>
  <si>
    <t>511-051-000 지역균형발전특별회계보조금</t>
    <phoneticPr fontId="2" type="noConversion"/>
  </si>
  <si>
    <t>520-00 시도비보조금등</t>
    <phoneticPr fontId="2" type="noConversion"/>
  </si>
  <si>
    <t>710-00 보전수입등</t>
    <phoneticPr fontId="2" type="noConversion"/>
  </si>
  <si>
    <t>711-00 잉여금</t>
    <phoneticPr fontId="2" type="noConversion"/>
  </si>
  <si>
    <t>711-01 순세계잉여금</t>
    <phoneticPr fontId="2" type="noConversion"/>
  </si>
  <si>
    <t>2024년 2월분  지난년도수입(세부)</t>
    <phoneticPr fontId="26" type="noConversion"/>
  </si>
  <si>
    <t>본월분</t>
    <phoneticPr fontId="2" type="noConversion"/>
  </si>
  <si>
    <t>대조정</t>
    <phoneticPr fontId="2" type="noConversion"/>
  </si>
  <si>
    <t>지 난 년 도 세 입 총 계 (200-00~700-00)</t>
    <phoneticPr fontId="2" type="noConversion"/>
  </si>
  <si>
    <t>v</t>
    <phoneticPr fontId="26" type="noConversion"/>
  </si>
  <si>
    <t>210-00 경상적세외수입</t>
    <phoneticPr fontId="2" type="noConversion"/>
  </si>
  <si>
    <t>220-00 임시적세외수입</t>
    <phoneticPr fontId="2" type="noConversion"/>
  </si>
  <si>
    <t xml:space="preserve">2024년 2월  </t>
    <phoneticPr fontId="2" type="noConversion"/>
  </si>
  <si>
    <t>191.13%</t>
  </si>
  <si>
    <t>10.79%</t>
  </si>
  <si>
    <t>25.23%</t>
  </si>
  <si>
    <t>59.67%</t>
  </si>
  <si>
    <t>149.54%</t>
  </si>
  <si>
    <t>137.27%</t>
  </si>
  <si>
    <t>.04%</t>
  </si>
  <si>
    <t>.01%</t>
  </si>
  <si>
    <t>38.7%</t>
  </si>
  <si>
    <t>25.64%</t>
  </si>
  <si>
    <t>92.29%</t>
  </si>
  <si>
    <t>64.35%</t>
  </si>
  <si>
    <t>139.05%</t>
  </si>
  <si>
    <t>141.4%</t>
  </si>
  <si>
    <t>141.5%</t>
  </si>
  <si>
    <t>2.13%</t>
  </si>
  <si>
    <t>2.1%</t>
  </si>
  <si>
    <t>87.86%</t>
  </si>
  <si>
    <t>26.67%</t>
  </si>
  <si>
    <t>54.1%</t>
  </si>
  <si>
    <t>192.25%</t>
  </si>
  <si>
    <t>10.85%</t>
  </si>
  <si>
    <t>96.96%</t>
  </si>
  <si>
    <t>1.23%</t>
  </si>
  <si>
    <t>5.75%</t>
  </si>
  <si>
    <t>14.7%</t>
  </si>
  <si>
    <t>10.91%</t>
  </si>
  <si>
    <t>전년도예산액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</si>
</sst>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_-* #,##0.0_-;\-* #,##0.0_-;_-* &quot;-&quot;_-;_-@_-"/>
    <numFmt numFmtId="177" formatCode="_-* #,##0_-;&quot;₩&quot;\!\-* #,##0_-;_-* &quot;-&quot;_-;_-@_-"/>
    <numFmt numFmtId="178" formatCode="#,##0_ ;[Red]\-#,##0\ "/>
    <numFmt numFmtId="179" formatCode="#,##0_);[Red]\(#,##0\)"/>
    <numFmt numFmtId="180" formatCode="0.00_);[Red]\(0.00\)"/>
    <numFmt numFmtId="181" formatCode="#,##0_ "/>
    <numFmt numFmtId="182" formatCode="0.0_);[Red]\(0.0\)"/>
  </numFmts>
  <fonts count="2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0"/>
      <color rgb="FF0000FF"/>
      <name val="굴림체"/>
      <family val="3"/>
      <charset val="129"/>
    </font>
    <font>
      <sz val="9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rgb="FF000000"/>
      <name val="굴림"/>
      <family val="3"/>
      <charset val="129"/>
    </font>
    <font>
      <b/>
      <sz val="9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000000"/>
      <name val="나눔고딕"/>
      <family val="3"/>
      <charset val="129"/>
    </font>
    <font>
      <sz val="8"/>
      <name val="맑은 고딕"/>
      <family val="3"/>
      <charset val="129"/>
    </font>
    <font>
      <sz val="9"/>
      <color theme="0"/>
      <name val="굴림체"/>
      <family val="3"/>
      <charset val="129"/>
    </font>
    <font>
      <sz val="12"/>
      <color theme="0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22"/>
      </patternFill>
    </fill>
    <fill>
      <patternFill patternType="solid">
        <fgColor rgb="FF808080"/>
        <bgColor rgb="FF808080"/>
      </patternFill>
    </fill>
    <fill>
      <patternFill patternType="solid">
        <fgColor rgb="FFE6FFE2"/>
        <bgColor indexed="64"/>
      </patternFill>
    </fill>
    <fill>
      <patternFill patternType="solid">
        <fgColor rgb="FFD5EFFE"/>
        <bgColor indexed="64"/>
      </patternFill>
    </fill>
    <fill>
      <patternFill patternType="solid">
        <fgColor rgb="FFFFFEDF"/>
        <bgColor indexed="22"/>
      </patternFill>
    </fill>
    <fill>
      <patternFill patternType="solid">
        <fgColor theme="9" tint="0.59999389629810485"/>
        <bgColor indexed="22"/>
      </patternFill>
    </fill>
    <fill>
      <patternFill patternType="solid">
        <fgColor rgb="FFFFFEDF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rgb="FFFFE1E3"/>
        <bgColor indexed="22"/>
      </patternFill>
    </fill>
    <fill>
      <patternFill patternType="solid">
        <fgColor indexed="42"/>
        <bgColor indexed="22"/>
      </patternFill>
    </fill>
    <fill>
      <patternFill patternType="solid">
        <fgColor rgb="FFFFE1E3"/>
        <bgColor indexed="64"/>
      </patternFill>
    </fill>
    <fill>
      <patternFill patternType="solid">
        <fgColor theme="0" tint="-4.9989318521683403E-2"/>
        <bgColor indexed="22"/>
      </patternFill>
    </fill>
    <fill>
      <patternFill patternType="solid">
        <fgColor indexed="43"/>
        <b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rgb="FFE5FFE5"/>
        <bgColor indexed="22"/>
      </patternFill>
    </fill>
    <fill>
      <patternFill patternType="solid">
        <fgColor rgb="FFE5FFE5"/>
        <bgColor indexed="64"/>
      </patternFill>
    </fill>
    <fill>
      <patternFill patternType="solid">
        <fgColor rgb="FFD5EFFE"/>
        <bgColor indexed="22"/>
      </patternFill>
    </fill>
    <fill>
      <patternFill patternType="solid">
        <fgColor rgb="FF00B0F0"/>
        <bgColor indexed="22"/>
      </patternFill>
    </fill>
    <fill>
      <patternFill patternType="solid">
        <fgColor rgb="FFFFFFFF"/>
        <bgColor rgb="FFFFFFFF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4" fillId="0" borderId="0">
      <alignment vertical="center"/>
    </xf>
    <xf numFmtId="0" fontId="1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</cellStyleXfs>
  <cellXfs count="270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76" fontId="11" fillId="4" borderId="13" xfId="1" applyNumberFormat="1" applyFont="1" applyFill="1" applyBorder="1" applyAlignment="1" applyProtection="1">
      <alignment vertical="center" shrinkToFit="1"/>
    </xf>
    <xf numFmtId="176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76" fontId="11" fillId="8" borderId="18" xfId="1" applyNumberFormat="1" applyFont="1" applyFill="1" applyBorder="1" applyAlignment="1" applyProtection="1">
      <alignment vertical="center" shrinkToFit="1"/>
    </xf>
    <xf numFmtId="176" fontId="11" fillId="8" borderId="19" xfId="1" applyNumberFormat="1" applyFont="1" applyFill="1" applyBorder="1" applyAlignment="1" applyProtection="1">
      <alignment vertical="center" shrinkToFit="1"/>
    </xf>
    <xf numFmtId="176" fontId="11" fillId="0" borderId="18" xfId="1" applyNumberFormat="1" applyFont="1" applyFill="1" applyBorder="1" applyAlignment="1" applyProtection="1">
      <alignment vertical="center" shrinkToFit="1"/>
    </xf>
    <xf numFmtId="176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76" fontId="11" fillId="5" borderId="18" xfId="1" applyNumberFormat="1" applyFont="1" applyFill="1" applyBorder="1" applyAlignment="1" applyProtection="1">
      <alignment vertical="center" shrinkToFit="1"/>
    </xf>
    <xf numFmtId="176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76" fontId="11" fillId="10" borderId="18" xfId="1" applyNumberFormat="1" applyFont="1" applyFill="1" applyBorder="1" applyAlignment="1" applyProtection="1">
      <alignment vertical="center" shrinkToFit="1"/>
    </xf>
    <xf numFmtId="176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76" fontId="11" fillId="11" borderId="18" xfId="1" applyNumberFormat="1" applyFont="1" applyFill="1" applyBorder="1" applyAlignment="1" applyProtection="1">
      <alignment vertical="center" shrinkToFit="1"/>
    </xf>
    <xf numFmtId="176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76" fontId="11" fillId="0" borderId="9" xfId="1" applyNumberFormat="1" applyFont="1" applyFill="1" applyBorder="1" applyAlignment="1" applyProtection="1">
      <alignment vertical="center" shrinkToFit="1"/>
    </xf>
    <xf numFmtId="176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76" fontId="11" fillId="0" borderId="23" xfId="1" applyNumberFormat="1" applyFont="1" applyFill="1" applyBorder="1" applyAlignment="1" applyProtection="1">
      <alignment vertical="center" shrinkToFit="1"/>
    </xf>
    <xf numFmtId="176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7" borderId="18" xfId="1" applyFont="1" applyFill="1" applyBorder="1" applyAlignment="1" applyProtection="1">
      <alignment vertical="center" shrinkToFit="1"/>
      <protection locked="0"/>
    </xf>
    <xf numFmtId="41" fontId="6" fillId="0" borderId="18" xfId="0" applyNumberFormat="1" applyFont="1" applyBorder="1" applyAlignment="1" applyProtection="1">
      <alignment vertical="center"/>
    </xf>
    <xf numFmtId="41" fontId="11" fillId="0" borderId="23" xfId="1" applyFont="1" applyFill="1" applyBorder="1" applyAlignment="1" applyProtection="1">
      <alignment vertical="center" shrinkToFit="1"/>
      <protection locked="0"/>
    </xf>
    <xf numFmtId="41" fontId="15" fillId="0" borderId="18" xfId="1" applyNumberFormat="1" applyFont="1" applyFill="1" applyBorder="1" applyAlignment="1" applyProtection="1">
      <alignment vertical="center" shrinkToFit="1"/>
      <protection locked="0"/>
    </xf>
    <xf numFmtId="176" fontId="4" fillId="0" borderId="0" xfId="1" applyNumberFormat="1" applyFont="1" applyFill="1" applyBorder="1" applyAlignment="1" applyProtection="1">
      <alignment vertical="center"/>
    </xf>
    <xf numFmtId="176" fontId="6" fillId="2" borderId="9" xfId="1" quotePrefix="1" applyNumberFormat="1" applyFont="1" applyFill="1" applyBorder="1" applyAlignment="1" applyProtection="1">
      <alignment horizontal="center" vertical="center"/>
    </xf>
    <xf numFmtId="176" fontId="6" fillId="2" borderId="10" xfId="1" quotePrefix="1" applyNumberFormat="1" applyFont="1" applyFill="1" applyBorder="1" applyAlignment="1" applyProtection="1">
      <alignment horizontal="center" vertical="center"/>
    </xf>
    <xf numFmtId="176" fontId="11" fillId="5" borderId="15" xfId="1" applyNumberFormat="1" applyFont="1" applyFill="1" applyBorder="1" applyAlignment="1" applyProtection="1">
      <alignment vertical="center" shrinkToFit="1"/>
    </xf>
    <xf numFmtId="176" fontId="11" fillId="5" borderId="16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Alignment="1" applyProtection="1">
      <alignment vertical="center"/>
    </xf>
    <xf numFmtId="41" fontId="11" fillId="0" borderId="9" xfId="1" applyFont="1" applyFill="1" applyBorder="1" applyAlignment="1" applyProtection="1">
      <alignment vertical="center" shrinkToFit="1"/>
      <protection locked="0"/>
    </xf>
    <xf numFmtId="41" fontId="11" fillId="6" borderId="15" xfId="1" applyFont="1" applyFill="1" applyBorder="1" applyAlignment="1" applyProtection="1">
      <alignment vertical="center" shrinkToFit="1"/>
    </xf>
    <xf numFmtId="41" fontId="11" fillId="0" borderId="18" xfId="2" applyFont="1" applyFill="1" applyBorder="1" applyAlignment="1" applyProtection="1">
      <alignment vertical="center" shrinkToFit="1"/>
    </xf>
    <xf numFmtId="0" fontId="16" fillId="0" borderId="0" xfId="0" applyFont="1" applyFill="1" applyAlignment="1">
      <alignment horizontal="center"/>
    </xf>
    <xf numFmtId="178" fontId="18" fillId="14" borderId="35" xfId="0" applyNumberFormat="1" applyFont="1" applyFill="1" applyBorder="1" applyAlignment="1">
      <alignment vertical="center" wrapText="1"/>
    </xf>
    <xf numFmtId="41" fontId="18" fillId="12" borderId="35" xfId="0" applyNumberFormat="1" applyFont="1" applyFill="1" applyBorder="1" applyAlignment="1">
      <alignment horizontal="center" vertical="center" wrapText="1" shrinkToFit="1"/>
    </xf>
    <xf numFmtId="49" fontId="19" fillId="15" borderId="31" xfId="5" applyNumberFormat="1" applyFont="1" applyFill="1" applyBorder="1" applyAlignment="1">
      <alignment horizontal="center" vertical="center" wrapText="1"/>
    </xf>
    <xf numFmtId="178" fontId="20" fillId="16" borderId="35" xfId="0" applyNumberFormat="1" applyFont="1" applyFill="1" applyBorder="1" applyAlignment="1">
      <alignment horizontal="left" vertical="center"/>
    </xf>
    <xf numFmtId="178" fontId="18" fillId="17" borderId="33" xfId="0" applyNumberFormat="1" applyFont="1" applyFill="1" applyBorder="1" applyAlignment="1">
      <alignment vertical="center"/>
    </xf>
    <xf numFmtId="178" fontId="18" fillId="17" borderId="32" xfId="0" applyNumberFormat="1" applyFont="1" applyFill="1" applyBorder="1" applyAlignment="1">
      <alignment vertical="center" wrapText="1"/>
    </xf>
    <xf numFmtId="178" fontId="18" fillId="17" borderId="34" xfId="0" applyNumberFormat="1" applyFont="1" applyFill="1" applyBorder="1" applyAlignment="1">
      <alignment vertical="center" wrapText="1"/>
    </xf>
    <xf numFmtId="41" fontId="18" fillId="17" borderId="35" xfId="0" applyNumberFormat="1" applyFont="1" applyFill="1" applyBorder="1" applyAlignment="1">
      <alignment horizontal="right" vertical="center"/>
    </xf>
    <xf numFmtId="178" fontId="18" fillId="0" borderId="35" xfId="0" applyNumberFormat="1" applyFont="1" applyFill="1" applyBorder="1" applyAlignment="1">
      <alignment horizontal="left" vertical="center" wrapText="1"/>
    </xf>
    <xf numFmtId="178" fontId="18" fillId="18" borderId="35" xfId="0" applyNumberFormat="1" applyFont="1" applyFill="1" applyBorder="1" applyAlignment="1">
      <alignment horizontal="left" vertical="center"/>
    </xf>
    <xf numFmtId="178" fontId="18" fillId="18" borderId="35" xfId="0" applyNumberFormat="1" applyFont="1" applyFill="1" applyBorder="1" applyAlignment="1">
      <alignment vertical="center" wrapText="1"/>
    </xf>
    <xf numFmtId="41" fontId="18" fillId="18" borderId="35" xfId="0" applyNumberFormat="1" applyFont="1" applyFill="1" applyBorder="1" applyAlignment="1">
      <alignment horizontal="center" vertical="center"/>
    </xf>
    <xf numFmtId="41" fontId="18" fillId="19" borderId="35" xfId="0" applyNumberFormat="1" applyFont="1" applyFill="1" applyBorder="1" applyAlignment="1">
      <alignment horizontal="center" vertical="center"/>
    </xf>
    <xf numFmtId="49" fontId="19" fillId="0" borderId="31" xfId="5" applyNumberFormat="1" applyFont="1" applyFill="1" applyBorder="1" applyAlignment="1">
      <alignment horizontal="center" vertical="center" wrapText="1"/>
    </xf>
    <xf numFmtId="178" fontId="18" fillId="21" borderId="35" xfId="0" applyNumberFormat="1" applyFont="1" applyFill="1" applyBorder="1" applyAlignment="1">
      <alignment horizontal="left" vertical="center" wrapText="1"/>
    </xf>
    <xf numFmtId="178" fontId="18" fillId="22" borderId="35" xfId="0" applyNumberFormat="1" applyFont="1" applyFill="1" applyBorder="1" applyAlignment="1">
      <alignment horizontal="left" vertical="center"/>
    </xf>
    <xf numFmtId="41" fontId="18" fillId="22" borderId="35" xfId="0" applyNumberFormat="1" applyFont="1" applyFill="1" applyBorder="1" applyAlignment="1">
      <alignment horizontal="right" vertical="center"/>
    </xf>
    <xf numFmtId="41" fontId="18" fillId="23" borderId="35" xfId="0" applyNumberFormat="1" applyFont="1" applyFill="1" applyBorder="1" applyAlignment="1">
      <alignment horizontal="right" vertical="center"/>
    </xf>
    <xf numFmtId="178" fontId="18" fillId="0" borderId="35" xfId="0" applyNumberFormat="1" applyFont="1" applyFill="1" applyBorder="1" applyAlignment="1">
      <alignment vertical="center" wrapText="1"/>
    </xf>
    <xf numFmtId="178" fontId="18" fillId="25" borderId="35" xfId="0" applyNumberFormat="1" applyFont="1" applyFill="1" applyBorder="1" applyAlignment="1">
      <alignment horizontal="left" vertical="center"/>
    </xf>
    <xf numFmtId="41" fontId="18" fillId="25" borderId="35" xfId="0" applyNumberFormat="1" applyFont="1" applyFill="1" applyBorder="1" applyAlignment="1">
      <alignment horizontal="center" vertical="center"/>
    </xf>
    <xf numFmtId="41" fontId="18" fillId="26" borderId="35" xfId="0" applyNumberFormat="1" applyFont="1" applyFill="1" applyBorder="1" applyAlignment="1">
      <alignment horizontal="center" vertical="center"/>
    </xf>
    <xf numFmtId="41" fontId="18" fillId="0" borderId="35" xfId="0" applyNumberFormat="1" applyFont="1" applyFill="1" applyBorder="1" applyAlignment="1">
      <alignment horizontal="center" vertical="center"/>
    </xf>
    <xf numFmtId="41" fontId="18" fillId="0" borderId="35" xfId="6" applyNumberFormat="1" applyFont="1" applyFill="1" applyBorder="1" applyAlignment="1">
      <alignment horizontal="right" vertical="center"/>
    </xf>
    <xf numFmtId="0" fontId="16" fillId="0" borderId="0" xfId="0" applyNumberFormat="1" applyFont="1" applyFill="1" applyAlignment="1">
      <alignment horizontal="center"/>
    </xf>
    <xf numFmtId="49" fontId="19" fillId="0" borderId="31" xfId="5" applyNumberFormat="1" applyFont="1" applyFill="1" applyBorder="1" applyAlignment="1">
      <alignment horizontal="left" vertical="center" wrapText="1"/>
    </xf>
    <xf numFmtId="41" fontId="18" fillId="0" borderId="35" xfId="0" applyNumberFormat="1" applyFont="1" applyFill="1" applyBorder="1" applyAlignment="1">
      <alignment vertical="center"/>
    </xf>
    <xf numFmtId="41" fontId="18" fillId="22" borderId="35" xfId="0" applyNumberFormat="1" applyFont="1" applyFill="1" applyBorder="1" applyAlignment="1">
      <alignment horizontal="center" vertical="center"/>
    </xf>
    <xf numFmtId="41" fontId="18" fillId="23" borderId="35" xfId="0" applyNumberFormat="1" applyFont="1" applyFill="1" applyBorder="1" applyAlignment="1">
      <alignment horizontal="center" vertical="center"/>
    </xf>
    <xf numFmtId="178" fontId="18" fillId="0" borderId="35" xfId="0" applyNumberFormat="1" applyFont="1" applyFill="1" applyBorder="1" applyAlignment="1">
      <alignment horizontal="center" vertical="center" wrapText="1"/>
    </xf>
    <xf numFmtId="178" fontId="18" fillId="21" borderId="35" xfId="0" applyNumberFormat="1" applyFont="1" applyFill="1" applyBorder="1" applyAlignment="1">
      <alignment horizontal="center" vertical="center" wrapText="1"/>
    </xf>
    <xf numFmtId="178" fontId="18" fillId="21" borderId="35" xfId="0" applyNumberFormat="1" applyFont="1" applyFill="1" applyBorder="1" applyAlignment="1">
      <alignment vertical="center" wrapText="1"/>
    </xf>
    <xf numFmtId="178" fontId="17" fillId="0" borderId="35" xfId="0" applyNumberFormat="1" applyFont="1" applyFill="1" applyBorder="1" applyAlignment="1">
      <alignment horizontal="left" vertical="center" wrapText="1"/>
    </xf>
    <xf numFmtId="178" fontId="18" fillId="28" borderId="35" xfId="0" applyNumberFormat="1" applyFont="1" applyFill="1" applyBorder="1" applyAlignment="1">
      <alignment horizontal="left" vertical="center" wrapText="1"/>
    </xf>
    <xf numFmtId="178" fontId="18" fillId="28" borderId="35" xfId="0" applyNumberFormat="1" applyFont="1" applyFill="1" applyBorder="1" applyAlignment="1">
      <alignment vertical="center" wrapText="1"/>
    </xf>
    <xf numFmtId="178" fontId="18" fillId="11" borderId="35" xfId="0" applyNumberFormat="1" applyFont="1" applyFill="1" applyBorder="1" applyAlignment="1">
      <alignment vertical="center" wrapText="1"/>
    </xf>
    <xf numFmtId="0" fontId="18" fillId="0" borderId="35" xfId="0" applyFont="1" applyFill="1" applyBorder="1" applyAlignment="1"/>
    <xf numFmtId="178" fontId="18" fillId="12" borderId="35" xfId="0" applyNumberFormat="1" applyFont="1" applyFill="1" applyBorder="1" applyAlignment="1">
      <alignment vertical="center" wrapText="1"/>
    </xf>
    <xf numFmtId="0" fontId="18" fillId="12" borderId="35" xfId="0" applyFont="1" applyFill="1" applyBorder="1" applyAlignment="1"/>
    <xf numFmtId="178" fontId="18" fillId="12" borderId="35" xfId="0" applyNumberFormat="1" applyFont="1" applyFill="1" applyBorder="1" applyAlignment="1">
      <alignment horizontal="left" vertical="center" wrapText="1"/>
    </xf>
    <xf numFmtId="178" fontId="18" fillId="14" borderId="35" xfId="0" applyNumberFormat="1" applyFont="1" applyFill="1" applyBorder="1" applyAlignment="1">
      <alignment horizontal="left" vertical="center" wrapText="1"/>
    </xf>
    <xf numFmtId="41" fontId="18" fillId="14" borderId="35" xfId="0" applyNumberFormat="1" applyFont="1" applyFill="1" applyBorder="1" applyAlignment="1">
      <alignment horizontal="center" vertical="center"/>
    </xf>
    <xf numFmtId="41" fontId="18" fillId="12" borderId="35" xfId="6" applyNumberFormat="1" applyFont="1" applyFill="1" applyBorder="1" applyAlignment="1">
      <alignment horizontal="right" vertical="center"/>
    </xf>
    <xf numFmtId="178" fontId="18" fillId="11" borderId="35" xfId="0" applyNumberFormat="1" applyFont="1" applyFill="1" applyBorder="1" applyAlignment="1">
      <alignment horizontal="left" vertical="center" wrapText="1"/>
    </xf>
    <xf numFmtId="178" fontId="20" fillId="29" borderId="33" xfId="0" applyNumberFormat="1" applyFont="1" applyFill="1" applyBorder="1" applyAlignment="1">
      <alignment horizontal="left" vertical="center"/>
    </xf>
    <xf numFmtId="178" fontId="20" fillId="29" borderId="32" xfId="0" applyNumberFormat="1" applyFont="1" applyFill="1" applyBorder="1" applyAlignment="1">
      <alignment horizontal="left" vertical="center"/>
    </xf>
    <xf numFmtId="178" fontId="20" fillId="29" borderId="34" xfId="0" applyNumberFormat="1" applyFont="1" applyFill="1" applyBorder="1" applyAlignment="1">
      <alignment horizontal="left" vertical="center"/>
    </xf>
    <xf numFmtId="41" fontId="20" fillId="30" borderId="35" xfId="0" applyNumberFormat="1" applyFont="1" applyFill="1" applyBorder="1" applyAlignment="1">
      <alignment horizontal="right" vertical="center"/>
    </xf>
    <xf numFmtId="41" fontId="18" fillId="30" borderId="35" xfId="0" applyNumberFormat="1" applyFont="1" applyFill="1" applyBorder="1" applyAlignment="1">
      <alignment horizontal="right" vertical="center"/>
    </xf>
    <xf numFmtId="41" fontId="20" fillId="30" borderId="35" xfId="0" applyNumberFormat="1" applyFont="1" applyFill="1" applyBorder="1" applyAlignment="1">
      <alignment horizontal="right" vertical="center" indent="1"/>
    </xf>
    <xf numFmtId="41" fontId="20" fillId="30" borderId="35" xfId="0" applyNumberFormat="1" applyFont="1" applyFill="1" applyBorder="1" applyAlignment="1">
      <alignment horizontal="right" vertical="center" indent="3"/>
    </xf>
    <xf numFmtId="178" fontId="18" fillId="31" borderId="35" xfId="0" applyNumberFormat="1" applyFont="1" applyFill="1" applyBorder="1" applyAlignment="1">
      <alignment horizontal="left" vertical="center"/>
    </xf>
    <xf numFmtId="41" fontId="18" fillId="31" borderId="35" xfId="0" applyNumberFormat="1" applyFont="1" applyFill="1" applyBorder="1" applyAlignment="1">
      <alignment horizontal="center" vertical="center"/>
    </xf>
    <xf numFmtId="41" fontId="18" fillId="32" borderId="35" xfId="0" applyNumberFormat="1" applyFont="1" applyFill="1" applyBorder="1" applyAlignment="1">
      <alignment horizontal="center" vertical="center"/>
    </xf>
    <xf numFmtId="178" fontId="18" fillId="25" borderId="35" xfId="0" applyNumberFormat="1" applyFont="1" applyFill="1" applyBorder="1" applyAlignment="1">
      <alignment vertical="center"/>
    </xf>
    <xf numFmtId="178" fontId="18" fillId="25" borderId="35" xfId="0" applyNumberFormat="1" applyFont="1" applyFill="1" applyBorder="1" applyAlignment="1">
      <alignment vertical="center" wrapText="1"/>
    </xf>
    <xf numFmtId="41" fontId="18" fillId="25" borderId="35" xfId="0" applyNumberFormat="1" applyFont="1" applyFill="1" applyBorder="1" applyAlignment="1">
      <alignment horizontal="right" vertical="center"/>
    </xf>
    <xf numFmtId="41" fontId="18" fillId="18" borderId="35" xfId="7" applyNumberFormat="1" applyFont="1" applyFill="1" applyBorder="1" applyAlignment="1">
      <alignment horizontal="right" vertical="center"/>
    </xf>
    <xf numFmtId="41" fontId="18" fillId="32" borderId="35" xfId="7" applyNumberFormat="1" applyFont="1" applyFill="1" applyBorder="1" applyAlignment="1">
      <alignment horizontal="right" vertical="center"/>
    </xf>
    <xf numFmtId="178" fontId="18" fillId="0" borderId="36" xfId="0" applyNumberFormat="1" applyFont="1" applyFill="1" applyBorder="1" applyAlignment="1">
      <alignment horizontal="left" vertical="center" wrapText="1"/>
    </xf>
    <xf numFmtId="0" fontId="20" fillId="0" borderId="36" xfId="0" applyFont="1" applyFill="1" applyBorder="1" applyAlignment="1">
      <alignment horizontal="left" vertical="center"/>
    </xf>
    <xf numFmtId="41" fontId="18" fillId="0" borderId="36" xfId="0" applyNumberFormat="1" applyFont="1" applyFill="1" applyBorder="1" applyAlignment="1">
      <alignment horizontal="center" vertical="center"/>
    </xf>
    <xf numFmtId="41" fontId="18" fillId="0" borderId="36" xfId="6" applyNumberFormat="1" applyFont="1" applyFill="1" applyBorder="1" applyAlignment="1">
      <alignment horizontal="right" vertical="center"/>
    </xf>
    <xf numFmtId="49" fontId="19" fillId="0" borderId="37" xfId="5" applyNumberFormat="1" applyFont="1" applyFill="1" applyBorder="1" applyAlignment="1">
      <alignment horizontal="left" vertical="center" wrapText="1"/>
    </xf>
    <xf numFmtId="178" fontId="20" fillId="0" borderId="0" xfId="0" applyNumberFormat="1" applyFont="1" applyBorder="1" applyAlignment="1">
      <alignment horizontal="left" wrapText="1"/>
    </xf>
    <xf numFmtId="178" fontId="21" fillId="0" borderId="0" xfId="0" applyNumberFormat="1" applyFont="1" applyBorder="1" applyAlignment="1">
      <alignment wrapText="1"/>
    </xf>
    <xf numFmtId="41" fontId="20" fillId="0" borderId="0" xfId="0" applyNumberFormat="1" applyFont="1" applyBorder="1"/>
    <xf numFmtId="178" fontId="22" fillId="0" borderId="0" xfId="0" applyNumberFormat="1" applyFont="1" applyFill="1" applyBorder="1"/>
    <xf numFmtId="0" fontId="16" fillId="0" borderId="0" xfId="0" applyFont="1" applyFill="1" applyBorder="1" applyAlignment="1">
      <alignment horizontal="center"/>
    </xf>
    <xf numFmtId="178" fontId="21" fillId="0" borderId="0" xfId="0" applyNumberFormat="1" applyFont="1" applyBorder="1" applyAlignment="1">
      <alignment horizontal="left"/>
    </xf>
    <xf numFmtId="41" fontId="20" fillId="0" borderId="0" xfId="0" applyNumberFormat="1" applyFont="1" applyBorder="1" applyAlignment="1">
      <alignment horizontal="left"/>
    </xf>
    <xf numFmtId="41" fontId="21" fillId="0" borderId="0" xfId="0" applyNumberFormat="1" applyFont="1" applyBorder="1"/>
    <xf numFmtId="41" fontId="21" fillId="0" borderId="0" xfId="0" applyNumberFormat="1" applyFont="1" applyBorder="1" applyAlignment="1">
      <alignment wrapText="1"/>
    </xf>
    <xf numFmtId="179" fontId="21" fillId="0" borderId="0" xfId="0" applyNumberFormat="1" applyFont="1" applyBorder="1" applyAlignment="1">
      <alignment wrapText="1"/>
    </xf>
    <xf numFmtId="178" fontId="18" fillId="0" borderId="0" xfId="0" applyNumberFormat="1" applyFont="1" applyBorder="1" applyAlignment="1">
      <alignment horizontal="left" wrapText="1"/>
    </xf>
    <xf numFmtId="178" fontId="24" fillId="0" borderId="0" xfId="0" applyNumberFormat="1" applyFont="1" applyBorder="1" applyAlignment="1">
      <alignment wrapText="1"/>
    </xf>
    <xf numFmtId="41" fontId="24" fillId="0" borderId="0" xfId="0" applyNumberFormat="1" applyFont="1" applyBorder="1"/>
    <xf numFmtId="41" fontId="24" fillId="0" borderId="0" xfId="0" applyNumberFormat="1" applyFont="1" applyBorder="1" applyAlignment="1">
      <alignment wrapText="1"/>
    </xf>
    <xf numFmtId="179" fontId="24" fillId="0" borderId="0" xfId="0" applyNumberFormat="1" applyFont="1" applyBorder="1" applyAlignment="1">
      <alignment wrapText="1"/>
    </xf>
    <xf numFmtId="0" fontId="18" fillId="0" borderId="0" xfId="0" applyFont="1" applyBorder="1" applyAlignment="1">
      <alignment horizontal="left"/>
    </xf>
    <xf numFmtId="0" fontId="24" fillId="0" borderId="0" xfId="0" applyFont="1" applyBorder="1"/>
    <xf numFmtId="179" fontId="24" fillId="0" borderId="0" xfId="0" applyNumberFormat="1" applyFont="1" applyBorder="1"/>
    <xf numFmtId="0" fontId="16" fillId="0" borderId="0" xfId="0" applyFont="1" applyFill="1" applyBorder="1" applyAlignment="1"/>
    <xf numFmtId="180" fontId="18" fillId="12" borderId="35" xfId="0" applyNumberFormat="1" applyFont="1" applyFill="1" applyBorder="1" applyAlignment="1">
      <alignment horizontal="center" vertical="center"/>
    </xf>
    <xf numFmtId="180" fontId="18" fillId="12" borderId="35" xfId="0" applyNumberFormat="1" applyFont="1" applyFill="1" applyBorder="1" applyAlignment="1">
      <alignment horizontal="center" vertical="center" wrapText="1" shrinkToFit="1"/>
    </xf>
    <xf numFmtId="41" fontId="20" fillId="16" borderId="35" xfId="3" applyNumberFormat="1" applyFont="1" applyFill="1" applyBorder="1" applyAlignment="1">
      <alignment horizontal="center" vertical="center"/>
    </xf>
    <xf numFmtId="180" fontId="20" fillId="16" borderId="35" xfId="3" applyNumberFormat="1" applyFont="1" applyFill="1" applyBorder="1" applyAlignment="1">
      <alignment vertical="center"/>
    </xf>
    <xf numFmtId="180" fontId="20" fillId="17" borderId="35" xfId="3" applyNumberFormat="1" applyFont="1" applyFill="1" applyBorder="1" applyAlignment="1">
      <alignment horizontal="right" vertical="center"/>
    </xf>
    <xf numFmtId="180" fontId="18" fillId="20" borderId="35" xfId="3" applyNumberFormat="1" applyFont="1" applyFill="1" applyBorder="1" applyAlignment="1">
      <alignment vertical="center"/>
    </xf>
    <xf numFmtId="180" fontId="18" fillId="24" borderId="35" xfId="3" applyNumberFormat="1" applyFont="1" applyFill="1" applyBorder="1" applyAlignment="1">
      <alignment vertical="center"/>
    </xf>
    <xf numFmtId="180" fontId="18" fillId="27" borderId="35" xfId="3" applyNumberFormat="1" applyFont="1" applyFill="1" applyBorder="1" applyAlignment="1">
      <alignment vertical="center"/>
    </xf>
    <xf numFmtId="41" fontId="18" fillId="0" borderId="35" xfId="3" applyNumberFormat="1" applyFont="1" applyFill="1" applyBorder="1" applyAlignment="1">
      <alignment horizontal="right" vertical="center"/>
    </xf>
    <xf numFmtId="41" fontId="18" fillId="0" borderId="35" xfId="3" applyNumberFormat="1" applyFont="1" applyFill="1" applyBorder="1" applyAlignment="1">
      <alignment horizontal="center" vertical="center"/>
    </xf>
    <xf numFmtId="180" fontId="18" fillId="0" borderId="35" xfId="3" applyNumberFormat="1" applyFont="1" applyFill="1" applyBorder="1" applyAlignment="1">
      <alignment vertical="center"/>
    </xf>
    <xf numFmtId="49" fontId="19" fillId="0" borderId="0" xfId="5" applyNumberFormat="1" applyFont="1" applyFill="1" applyBorder="1" applyAlignment="1">
      <alignment horizontal="left" vertical="center" wrapText="1"/>
    </xf>
    <xf numFmtId="180" fontId="18" fillId="17" borderId="35" xfId="3" applyNumberFormat="1" applyFont="1" applyFill="1" applyBorder="1" applyAlignment="1">
      <alignment vertical="center"/>
    </xf>
    <xf numFmtId="180" fontId="18" fillId="31" borderId="35" xfId="0" applyNumberFormat="1" applyFont="1" applyFill="1" applyBorder="1" applyAlignment="1">
      <alignment horizontal="center" vertical="center"/>
    </xf>
    <xf numFmtId="180" fontId="18" fillId="20" borderId="35" xfId="6" applyNumberFormat="1" applyFont="1" applyFill="1" applyBorder="1" applyAlignment="1">
      <alignment vertical="center"/>
    </xf>
    <xf numFmtId="41" fontId="18" fillId="0" borderId="36" xfId="3" applyNumberFormat="1" applyFont="1" applyFill="1" applyBorder="1" applyAlignment="1">
      <alignment horizontal="center" vertical="center"/>
    </xf>
    <xf numFmtId="180" fontId="18" fillId="0" borderId="36" xfId="3" applyNumberFormat="1" applyFont="1" applyFill="1" applyBorder="1" applyAlignment="1">
      <alignment vertical="center"/>
    </xf>
    <xf numFmtId="0" fontId="20" fillId="0" borderId="0" xfId="0" applyFont="1" applyFill="1" applyBorder="1" applyAlignment="1">
      <alignment horizontal="left" vertical="center"/>
    </xf>
    <xf numFmtId="178" fontId="20" fillId="0" borderId="0" xfId="0" applyNumberFormat="1" applyFont="1" applyBorder="1" applyAlignment="1">
      <alignment horizontal="left" vertical="center" shrinkToFit="1"/>
    </xf>
    <xf numFmtId="41" fontId="20" fillId="0" borderId="0" xfId="0" applyNumberFormat="1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180" fontId="24" fillId="0" borderId="0" xfId="0" applyNumberFormat="1" applyFont="1" applyFill="1" applyBorder="1" applyAlignment="1">
      <alignment vertical="center"/>
    </xf>
    <xf numFmtId="180" fontId="24" fillId="0" borderId="0" xfId="0" applyNumberFormat="1" applyFont="1" applyBorder="1"/>
    <xf numFmtId="180" fontId="23" fillId="0" borderId="0" xfId="0" applyNumberFormat="1" applyFont="1" applyFill="1" applyBorder="1"/>
    <xf numFmtId="49" fontId="19" fillId="15" borderId="31" xfId="0" applyNumberFormat="1" applyFont="1" applyFill="1" applyBorder="1" applyAlignment="1">
      <alignment horizontal="center" vertical="center" wrapText="1"/>
    </xf>
    <xf numFmtId="49" fontId="19" fillId="0" borderId="38" xfId="0" applyNumberFormat="1" applyFont="1" applyBorder="1" applyAlignment="1">
      <alignment horizontal="left" vertical="center" wrapText="1"/>
    </xf>
    <xf numFmtId="181" fontId="19" fillId="0" borderId="31" xfId="0" applyNumberFormat="1" applyFont="1" applyBorder="1" applyAlignment="1">
      <alignment horizontal="right" vertical="center" wrapText="1"/>
    </xf>
    <xf numFmtId="181" fontId="19" fillId="0" borderId="38" xfId="0" applyNumberFormat="1" applyFont="1" applyBorder="1" applyAlignment="1">
      <alignment horizontal="right" vertical="center" wrapText="1"/>
    </xf>
    <xf numFmtId="49" fontId="19" fillId="0" borderId="38" xfId="0" applyNumberFormat="1" applyFont="1" applyBorder="1" applyAlignment="1">
      <alignment horizontal="center" vertical="center" wrapText="1"/>
    </xf>
    <xf numFmtId="41" fontId="6" fillId="0" borderId="0" xfId="0" applyNumberFormat="1" applyFont="1" applyAlignment="1" applyProtection="1">
      <alignment vertical="center"/>
    </xf>
    <xf numFmtId="41" fontId="18" fillId="12" borderId="35" xfId="0" applyNumberFormat="1" applyFont="1" applyFill="1" applyBorder="1" applyAlignment="1">
      <alignment horizontal="center" vertical="center" wrapText="1"/>
    </xf>
    <xf numFmtId="178" fontId="18" fillId="14" borderId="35" xfId="0" applyNumberFormat="1" applyFont="1" applyFill="1" applyBorder="1" applyAlignment="1">
      <alignment horizontal="center" vertical="center" wrapText="1"/>
    </xf>
    <xf numFmtId="49" fontId="19" fillId="15" borderId="38" xfId="0" applyNumberFormat="1" applyFont="1" applyFill="1" applyBorder="1" applyAlignment="1">
      <alignment horizontal="center" vertical="center" wrapText="1"/>
    </xf>
    <xf numFmtId="0" fontId="9" fillId="0" borderId="32" xfId="5" applyFont="1" applyBorder="1" applyAlignment="1">
      <alignment vertical="top"/>
    </xf>
    <xf numFmtId="0" fontId="9" fillId="0" borderId="33" xfId="5" applyFont="1" applyBorder="1" applyAlignment="1">
      <alignment horizontal="left" vertical="top" indent="7"/>
    </xf>
    <xf numFmtId="182" fontId="9" fillId="0" borderId="32" xfId="5" applyNumberFormat="1" applyFont="1" applyBorder="1" applyAlignment="1">
      <alignment vertical="top"/>
    </xf>
    <xf numFmtId="182" fontId="9" fillId="0" borderId="34" xfId="5" applyNumberFormat="1" applyFont="1" applyBorder="1" applyAlignment="1">
      <alignment vertical="top"/>
    </xf>
    <xf numFmtId="178" fontId="17" fillId="11" borderId="35" xfId="0" applyNumberFormat="1" applyFont="1" applyFill="1" applyBorder="1" applyAlignment="1">
      <alignment horizontal="right" wrapText="1"/>
    </xf>
    <xf numFmtId="178" fontId="18" fillId="11" borderId="35" xfId="0" applyNumberFormat="1" applyFont="1" applyFill="1" applyBorder="1" applyAlignment="1">
      <alignment horizontal="right" wrapText="1"/>
    </xf>
    <xf numFmtId="178" fontId="27" fillId="11" borderId="35" xfId="0" applyNumberFormat="1" applyFont="1" applyFill="1" applyBorder="1" applyAlignment="1">
      <alignment horizontal="right" wrapText="1"/>
    </xf>
    <xf numFmtId="181" fontId="27" fillId="0" borderId="35" xfId="0" applyNumberFormat="1" applyFont="1" applyFill="1" applyBorder="1" applyAlignment="1">
      <alignment horizontal="right" wrapText="1"/>
    </xf>
    <xf numFmtId="178" fontId="27" fillId="0" borderId="35" xfId="0" applyNumberFormat="1" applyFont="1" applyFill="1" applyBorder="1" applyAlignment="1">
      <alignment horizontal="right" wrapText="1"/>
    </xf>
    <xf numFmtId="182" fontId="28" fillId="11" borderId="35" xfId="0" applyNumberFormat="1" applyFont="1" applyFill="1" applyBorder="1"/>
    <xf numFmtId="182" fontId="18" fillId="0" borderId="35" xfId="0" applyNumberFormat="1" applyFont="1" applyFill="1" applyBorder="1" applyAlignment="1">
      <alignment horizontal="right" vertical="center"/>
    </xf>
    <xf numFmtId="182" fontId="18" fillId="12" borderId="35" xfId="0" applyNumberFormat="1" applyFont="1" applyFill="1" applyBorder="1" applyAlignment="1">
      <alignment horizontal="center" vertical="center" wrapText="1" shrinkToFit="1"/>
    </xf>
    <xf numFmtId="182" fontId="20" fillId="16" borderId="35" xfId="3" applyNumberFormat="1" applyFont="1" applyFill="1" applyBorder="1" applyAlignment="1">
      <alignment vertical="center"/>
    </xf>
    <xf numFmtId="182" fontId="20" fillId="17" borderId="35" xfId="3" applyNumberFormat="1" applyFont="1" applyFill="1" applyBorder="1" applyAlignment="1">
      <alignment horizontal="right" vertical="center"/>
    </xf>
    <xf numFmtId="182" fontId="18" fillId="20" borderId="35" xfId="3" applyNumberFormat="1" applyFont="1" applyFill="1" applyBorder="1" applyAlignment="1">
      <alignment vertical="center"/>
    </xf>
    <xf numFmtId="182" fontId="18" fillId="24" borderId="35" xfId="3" applyNumberFormat="1" applyFont="1" applyFill="1" applyBorder="1" applyAlignment="1">
      <alignment vertical="center"/>
    </xf>
    <xf numFmtId="182" fontId="18" fillId="27" borderId="35" xfId="3" applyNumberFormat="1" applyFont="1" applyFill="1" applyBorder="1" applyAlignment="1">
      <alignment vertical="center"/>
    </xf>
    <xf numFmtId="182" fontId="18" fillId="0" borderId="35" xfId="3" applyNumberFormat="1" applyFont="1" applyFill="1" applyBorder="1" applyAlignment="1">
      <alignment horizontal="right" vertical="center"/>
    </xf>
    <xf numFmtId="182" fontId="18" fillId="0" borderId="35" xfId="3" applyNumberFormat="1" applyFont="1" applyFill="1" applyBorder="1" applyAlignment="1">
      <alignment vertical="center"/>
    </xf>
    <xf numFmtId="41" fontId="18" fillId="12" borderId="35" xfId="3" applyNumberFormat="1" applyFont="1" applyFill="1" applyBorder="1" applyAlignment="1">
      <alignment horizontal="right" vertical="center"/>
    </xf>
    <xf numFmtId="41" fontId="18" fillId="12" borderId="35" xfId="3" applyNumberFormat="1" applyFont="1" applyFill="1" applyBorder="1" applyAlignment="1">
      <alignment horizontal="center" vertical="center"/>
    </xf>
    <xf numFmtId="182" fontId="18" fillId="12" borderId="35" xfId="3" applyNumberFormat="1" applyFont="1" applyFill="1" applyBorder="1" applyAlignment="1">
      <alignment horizontal="right" vertical="center"/>
    </xf>
    <xf numFmtId="182" fontId="18" fillId="12" borderId="35" xfId="3" applyNumberFormat="1" applyFont="1" applyFill="1" applyBorder="1" applyAlignment="1">
      <alignment vertical="center"/>
    </xf>
    <xf numFmtId="182" fontId="20" fillId="30" borderId="35" xfId="0" applyNumberFormat="1" applyFont="1" applyFill="1" applyBorder="1" applyAlignment="1">
      <alignment horizontal="right" vertical="center"/>
    </xf>
    <xf numFmtId="182" fontId="18" fillId="17" borderId="35" xfId="3" applyNumberFormat="1" applyFont="1" applyFill="1" applyBorder="1" applyAlignment="1">
      <alignment vertical="center"/>
    </xf>
    <xf numFmtId="182" fontId="18" fillId="17" borderId="35" xfId="6" applyNumberFormat="1" applyFont="1" applyFill="1" applyBorder="1" applyAlignment="1">
      <alignment vertical="center"/>
    </xf>
    <xf numFmtId="182" fontId="18" fillId="31" borderId="35" xfId="0" applyNumberFormat="1" applyFont="1" applyFill="1" applyBorder="1" applyAlignment="1">
      <alignment horizontal="center" vertical="center"/>
    </xf>
    <xf numFmtId="182" fontId="18" fillId="20" borderId="35" xfId="6" applyNumberFormat="1" applyFont="1" applyFill="1" applyBorder="1" applyAlignment="1">
      <alignment vertical="center"/>
    </xf>
    <xf numFmtId="182" fontId="18" fillId="22" borderId="35" xfId="0" applyNumberFormat="1" applyFont="1" applyFill="1" applyBorder="1" applyAlignment="1">
      <alignment horizontal="center" vertical="center"/>
    </xf>
    <xf numFmtId="182" fontId="18" fillId="0" borderId="36" xfId="3" applyNumberFormat="1" applyFont="1" applyFill="1" applyBorder="1" applyAlignment="1">
      <alignment horizontal="right" vertical="center"/>
    </xf>
    <xf numFmtId="182" fontId="18" fillId="0" borderId="36" xfId="3" applyNumberFormat="1" applyFont="1" applyFill="1" applyBorder="1" applyAlignment="1">
      <alignment vertical="center"/>
    </xf>
    <xf numFmtId="41" fontId="21" fillId="0" borderId="0" xfId="0" applyNumberFormat="1" applyFont="1" applyFill="1" applyBorder="1" applyAlignment="1">
      <alignment vertical="center"/>
    </xf>
    <xf numFmtId="182" fontId="23" fillId="0" borderId="0" xfId="0" applyNumberFormat="1" applyFont="1" applyFill="1" applyBorder="1" applyAlignment="1">
      <alignment vertical="center"/>
    </xf>
    <xf numFmtId="182" fontId="24" fillId="0" borderId="0" xfId="0" applyNumberFormat="1" applyFont="1" applyFill="1" applyBorder="1" applyAlignment="1">
      <alignment vertical="center"/>
    </xf>
    <xf numFmtId="182" fontId="23" fillId="0" borderId="0" xfId="0" applyNumberFormat="1" applyFont="1" applyFill="1" applyBorder="1"/>
    <xf numFmtId="182" fontId="24" fillId="0" borderId="0" xfId="0" applyNumberFormat="1" applyFont="1" applyBorder="1"/>
    <xf numFmtId="0" fontId="9" fillId="0" borderId="33" xfId="5" applyFont="1" applyBorder="1" applyAlignment="1">
      <alignment horizontal="left" vertical="top" indent="18"/>
    </xf>
    <xf numFmtId="180" fontId="9" fillId="0" borderId="34" xfId="5" applyNumberFormat="1" applyFont="1" applyBorder="1" applyAlignment="1">
      <alignment vertical="top"/>
    </xf>
    <xf numFmtId="180" fontId="18" fillId="0" borderId="35" xfId="0" applyNumberFormat="1" applyFont="1" applyFill="1" applyBorder="1" applyAlignment="1">
      <alignment horizontal="right" vertical="center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41" fontId="11" fillId="5" borderId="26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27" xfId="0" applyFont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8" xfId="1" applyFont="1" applyFill="1" applyBorder="1" applyAlignment="1" applyProtection="1">
      <alignment horizontal="right" vertical="center"/>
    </xf>
    <xf numFmtId="41" fontId="6" fillId="4" borderId="29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0" xfId="1" applyFont="1" applyFill="1" applyBorder="1" applyAlignment="1" applyProtection="1">
      <alignment horizontal="center" vertical="center"/>
    </xf>
    <xf numFmtId="176" fontId="7" fillId="0" borderId="18" xfId="1" applyNumberFormat="1" applyFont="1" applyFill="1" applyBorder="1" applyAlignment="1" applyProtection="1">
      <alignment horizontal="center" vertical="center"/>
      <protection locked="0"/>
    </xf>
    <xf numFmtId="176" fontId="8" fillId="0" borderId="28" xfId="1" applyNumberFormat="1" applyFont="1" applyFill="1" applyBorder="1" applyAlignment="1" applyProtection="1">
      <alignment horizontal="right" vertical="center"/>
    </xf>
    <xf numFmtId="176" fontId="6" fillId="2" borderId="12" xfId="1" applyNumberFormat="1" applyFont="1" applyFill="1" applyBorder="1" applyAlignment="1" applyProtection="1">
      <alignment horizontal="center" vertical="center"/>
    </xf>
    <xf numFmtId="176" fontId="6" fillId="2" borderId="30" xfId="1" applyNumberFormat="1" applyFont="1" applyFill="1" applyBorder="1" applyAlignment="1" applyProtection="1">
      <alignment horizontal="center" vertical="center"/>
    </xf>
    <xf numFmtId="41" fontId="18" fillId="12" borderId="35" xfId="0" applyNumberFormat="1" applyFont="1" applyFill="1" applyBorder="1" applyAlignment="1">
      <alignment horizontal="center" vertical="center" wrapText="1"/>
    </xf>
    <xf numFmtId="182" fontId="18" fillId="12" borderId="35" xfId="0" applyNumberFormat="1" applyFont="1" applyFill="1" applyBorder="1" applyAlignment="1">
      <alignment horizontal="center" vertical="center"/>
    </xf>
    <xf numFmtId="178" fontId="18" fillId="14" borderId="35" xfId="0" applyNumberFormat="1" applyFont="1" applyFill="1" applyBorder="1" applyAlignment="1">
      <alignment horizontal="center" vertical="center" wrapText="1"/>
    </xf>
    <xf numFmtId="178" fontId="18" fillId="14" borderId="33" xfId="0" applyNumberFormat="1" applyFont="1" applyFill="1" applyBorder="1" applyAlignment="1">
      <alignment horizontal="center" vertical="center" wrapText="1"/>
    </xf>
    <xf numFmtId="178" fontId="18" fillId="14" borderId="32" xfId="0" applyNumberFormat="1" applyFont="1" applyFill="1" applyBorder="1" applyAlignment="1">
      <alignment horizontal="center" vertical="center" wrapText="1"/>
    </xf>
    <xf numFmtId="178" fontId="18" fillId="14" borderId="34" xfId="0" applyNumberFormat="1" applyFont="1" applyFill="1" applyBorder="1" applyAlignment="1">
      <alignment horizontal="center" vertical="center" wrapText="1"/>
    </xf>
    <xf numFmtId="49" fontId="25" fillId="0" borderId="38" xfId="0" applyNumberFormat="1" applyFont="1" applyBorder="1" applyAlignment="1">
      <alignment horizontal="center" vertical="top" wrapText="1"/>
    </xf>
    <xf numFmtId="49" fontId="19" fillId="15" borderId="38" xfId="0" applyNumberFormat="1" applyFont="1" applyFill="1" applyBorder="1" applyAlignment="1">
      <alignment horizontal="center" vertical="center" wrapText="1"/>
    </xf>
    <xf numFmtId="49" fontId="19" fillId="33" borderId="38" xfId="0" applyNumberFormat="1" applyFont="1" applyFill="1" applyBorder="1" applyAlignment="1">
      <alignment horizontal="center" vertical="center" wrapText="1"/>
    </xf>
    <xf numFmtId="49" fontId="25" fillId="15" borderId="38" xfId="0" applyNumberFormat="1" applyFont="1" applyFill="1" applyBorder="1" applyAlignment="1">
      <alignment horizontal="center" vertical="top" wrapText="1"/>
    </xf>
  </cellXfs>
  <cellStyles count="8">
    <cellStyle name="쉼표 [0]" xfId="1" builtinId="6"/>
    <cellStyle name="쉼표 [0] 2" xfId="2"/>
    <cellStyle name="쉼표 [0] 3" xfId="7"/>
    <cellStyle name="콤마 [0]_12월월보" xfId="3"/>
    <cellStyle name="콤마 [0]_12월월보 2" xfId="6"/>
    <cellStyle name="표준" xfId="0" builtinId="0"/>
    <cellStyle name="표준 2" xfId="4"/>
    <cellStyle name="표준 2 2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7"/>
  <sheetViews>
    <sheetView showGridLines="0" tabSelected="1" zoomScaleNormal="100" workbookViewId="0">
      <pane ySplit="7" topLeftCell="A11" activePane="bottomLeft" state="frozen"/>
      <selection activeCell="F30" sqref="F30"/>
      <selection pane="bottomLeft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249" t="str">
        <f>B4&amp;L3&amp;" 일반회계 세외수입 징수현황"</f>
        <v>2024년 2월  미추홀구 일반회계 세외수입 징수현황</v>
      </c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</row>
    <row r="3" spans="2:13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253" t="s">
        <v>92</v>
      </c>
      <c r="M3" s="253"/>
    </row>
    <row r="4" spans="2:13" s="4" customFormat="1" ht="18.75" customHeight="1" thickBot="1" x14ac:dyDescent="0.2">
      <c r="B4" s="248" t="s">
        <v>457</v>
      </c>
      <c r="C4" s="248"/>
      <c r="D4" s="248"/>
      <c r="E4" s="1">
        <f>VLOOKUP("세외수입합계 (200-00)",구세외징수보고서!$A:$U,6,FALSE)</f>
        <v>48834156000</v>
      </c>
      <c r="F4" s="1">
        <f>VLOOKUP("세외수입합계 (200-00)",구세외징수보고서!$A:$U,10,FALSE)</f>
        <v>32834790316</v>
      </c>
      <c r="G4" s="1">
        <f>VLOOKUP("세외수입합계 (200-00)",구세외징수보고서!$A:$U,12,FALSE)</f>
        <v>7768252833</v>
      </c>
      <c r="H4" s="1">
        <f>VLOOKUP("세외수입합계 (200-00)",구세외징수보고서!$A:$U,16,FALSE)</f>
        <v>177121930</v>
      </c>
      <c r="I4" s="1">
        <f>VLOOKUP("세외수입합계 (200-00)",구세외징수보고서!$A:$U,17,FALSE)</f>
        <v>24889415553</v>
      </c>
      <c r="J4" s="1"/>
      <c r="K4" s="1">
        <f>VLOOKUP("세외수입합계 (200-00)",구세외징수보고서!$A:$U,19,FALSE)</f>
        <v>4276186640</v>
      </c>
      <c r="L4" s="250" t="s">
        <v>93</v>
      </c>
      <c r="M4" s="250"/>
    </row>
    <row r="5" spans="2:13" s="5" customFormat="1" ht="20.100000000000001" customHeight="1" x14ac:dyDescent="0.15">
      <c r="B5" s="11"/>
      <c r="C5" s="12"/>
      <c r="D5" s="13" t="s">
        <v>94</v>
      </c>
      <c r="E5" s="14" t="s">
        <v>3</v>
      </c>
      <c r="F5" s="14" t="s">
        <v>95</v>
      </c>
      <c r="G5" s="15" t="s">
        <v>2</v>
      </c>
      <c r="H5" s="14" t="s">
        <v>90</v>
      </c>
      <c r="I5" s="23" t="s">
        <v>14</v>
      </c>
      <c r="J5" s="24"/>
      <c r="K5" s="23"/>
      <c r="L5" s="254" t="s">
        <v>96</v>
      </c>
      <c r="M5" s="255"/>
    </row>
    <row r="6" spans="2:13" s="5" customFormat="1" ht="27" customHeight="1" thickBot="1" x14ac:dyDescent="0.2">
      <c r="B6" s="17" t="s">
        <v>12</v>
      </c>
      <c r="C6" s="18"/>
      <c r="D6" s="19"/>
      <c r="E6" s="20" t="s">
        <v>97</v>
      </c>
      <c r="F6" s="20" t="s">
        <v>6</v>
      </c>
      <c r="G6" s="20" t="s">
        <v>98</v>
      </c>
      <c r="H6" s="20" t="s">
        <v>99</v>
      </c>
      <c r="I6" s="25" t="s">
        <v>100</v>
      </c>
      <c r="J6" s="25" t="s">
        <v>16</v>
      </c>
      <c r="K6" s="25" t="s">
        <v>17</v>
      </c>
      <c r="L6" s="21" t="s">
        <v>10</v>
      </c>
      <c r="M6" s="22" t="s">
        <v>101</v>
      </c>
    </row>
    <row r="7" spans="2:13" s="9" customFormat="1" ht="20.100000000000001" customHeight="1" thickBot="1" x14ac:dyDescent="0.2">
      <c r="B7" s="251" t="s">
        <v>102</v>
      </c>
      <c r="C7" s="252"/>
      <c r="D7" s="252"/>
      <c r="E7" s="26">
        <f t="shared" ref="E7:K7" si="0">E8+E40+E62</f>
        <v>48834156000</v>
      </c>
      <c r="F7" s="26">
        <f t="shared" si="0"/>
        <v>32834790316</v>
      </c>
      <c r="G7" s="26">
        <f t="shared" si="0"/>
        <v>7768252833</v>
      </c>
      <c r="H7" s="26">
        <f t="shared" si="0"/>
        <v>177121930</v>
      </c>
      <c r="I7" s="26">
        <f t="shared" si="0"/>
        <v>24889415553</v>
      </c>
      <c r="J7" s="26">
        <f t="shared" si="0"/>
        <v>20613228913</v>
      </c>
      <c r="K7" s="26">
        <f t="shared" si="0"/>
        <v>4276186640</v>
      </c>
      <c r="L7" s="27">
        <f>IFERROR(G7/E7,0)*100</f>
        <v>15.907416999282223</v>
      </c>
      <c r="M7" s="28">
        <f>IFERROR(G7/F7,0)*100</f>
        <v>23.658603445427286</v>
      </c>
    </row>
    <row r="8" spans="2:13" s="9" customFormat="1" ht="20.100000000000001" customHeight="1" x14ac:dyDescent="0.15">
      <c r="B8" s="246" t="s">
        <v>103</v>
      </c>
      <c r="C8" s="247"/>
      <c r="D8" s="247"/>
      <c r="E8" s="29">
        <f t="shared" ref="E8:K8" si="1">E9+E12+E22+E28+E34+E36</f>
        <v>29388726000</v>
      </c>
      <c r="F8" s="29">
        <f t="shared" si="1"/>
        <v>5292951484</v>
      </c>
      <c r="G8" s="29">
        <f t="shared" si="1"/>
        <v>5108815261</v>
      </c>
      <c r="H8" s="29">
        <f t="shared" si="1"/>
        <v>0</v>
      </c>
      <c r="I8" s="29">
        <f t="shared" si="1"/>
        <v>184136223</v>
      </c>
      <c r="J8" s="29">
        <f t="shared" si="1"/>
        <v>1046740</v>
      </c>
      <c r="K8" s="29">
        <f t="shared" si="1"/>
        <v>183089483</v>
      </c>
      <c r="L8" s="29">
        <f t="shared" ref="L8:L77" si="2">IFERROR(G8/E8,0)*100</f>
        <v>17.383588730590091</v>
      </c>
      <c r="M8" s="30">
        <f t="shared" ref="M8:M77" si="3">IFERROR(G8/F8,0)*100</f>
        <v>96.521105028893174</v>
      </c>
    </row>
    <row r="9" spans="2:13" s="9" customFormat="1" ht="20.100000000000001" customHeight="1" x14ac:dyDescent="0.15">
      <c r="B9" s="31" t="s">
        <v>104</v>
      </c>
      <c r="C9" s="32"/>
      <c r="D9" s="32"/>
      <c r="E9" s="33">
        <f>SUM(E10:E11)</f>
        <v>182458000</v>
      </c>
      <c r="F9" s="33">
        <f t="shared" ref="F9:K9" si="4">SUM(F10:F11)</f>
        <v>68889850</v>
      </c>
      <c r="G9" s="33">
        <f t="shared" si="4"/>
        <v>30050760</v>
      </c>
      <c r="H9" s="33">
        <f t="shared" si="4"/>
        <v>0</v>
      </c>
      <c r="I9" s="33">
        <f t="shared" si="4"/>
        <v>38839090</v>
      </c>
      <c r="J9" s="33">
        <f t="shared" si="4"/>
        <v>250760</v>
      </c>
      <c r="K9" s="33">
        <f t="shared" si="4"/>
        <v>38588330</v>
      </c>
      <c r="L9" s="33">
        <f t="shared" si="2"/>
        <v>16.469960210020936</v>
      </c>
      <c r="M9" s="34">
        <f t="shared" si="3"/>
        <v>43.621462377984564</v>
      </c>
    </row>
    <row r="10" spans="2:13" s="9" customFormat="1" ht="20.100000000000001" customHeight="1" x14ac:dyDescent="0.15">
      <c r="B10" s="60"/>
      <c r="C10" s="35" t="s">
        <v>355</v>
      </c>
      <c r="D10" s="35"/>
      <c r="E10" s="36">
        <f>SUMIF(구세외징수보고서!$AA:$AA,MID($C10,8,99),구세외징수보고서!F:F)</f>
        <v>50000000</v>
      </c>
      <c r="F10" s="36">
        <f>SUMIF(구세외징수보고서!$AA:$AA,MID($C10,8,99),구세외징수보고서!J:J)</f>
        <v>0</v>
      </c>
      <c r="G10" s="36">
        <f>SUMIF(구세외징수보고서!$AA:$AA,MID($C10,8,99),구세외징수보고서!L:L)</f>
        <v>0</v>
      </c>
      <c r="H10" s="36">
        <f>SUMIF(구세외징수보고서!$AA:$AA,MID($C10,8,99),구세외징수보고서!P:P)</f>
        <v>0</v>
      </c>
      <c r="I10" s="37">
        <f>F10-G10-H10</f>
        <v>0</v>
      </c>
      <c r="J10" s="37">
        <f>I10-K10</f>
        <v>0</v>
      </c>
      <c r="K10" s="36">
        <f>SUMIF(구세외징수보고서!$AA:$AA,MID($C10,8,99),구세외징수보고서!S:S)</f>
        <v>0</v>
      </c>
      <c r="L10" s="37">
        <f t="shared" si="2"/>
        <v>0</v>
      </c>
      <c r="M10" s="38">
        <f t="shared" si="3"/>
        <v>0</v>
      </c>
    </row>
    <row r="11" spans="2:13" s="9" customFormat="1" ht="20.100000000000001" customHeight="1" x14ac:dyDescent="0.15">
      <c r="B11" s="62"/>
      <c r="C11" s="35" t="s">
        <v>105</v>
      </c>
      <c r="D11" s="35"/>
      <c r="E11" s="36">
        <f>SUMIF(구세외징수보고서!$AA:$AA,MID($C11,8,99),구세외징수보고서!F:F)</f>
        <v>132458000</v>
      </c>
      <c r="F11" s="36">
        <f>SUMIF(구세외징수보고서!$AA:$AA,MID($C11,8,99),구세외징수보고서!J:J)</f>
        <v>68889850</v>
      </c>
      <c r="G11" s="36">
        <f>SUMIF(구세외징수보고서!$AA:$AA,MID($C11,8,99),구세외징수보고서!L:L)</f>
        <v>30050760</v>
      </c>
      <c r="H11" s="36">
        <f>SUMIF(구세외징수보고서!$AA:$AA,MID($C11,8,99),구세외징수보고서!P:P)</f>
        <v>0</v>
      </c>
      <c r="I11" s="37">
        <f>F11-G11-H11</f>
        <v>38839090</v>
      </c>
      <c r="J11" s="37">
        <f>I11-K11</f>
        <v>250760</v>
      </c>
      <c r="K11" s="36">
        <f>SUMIF(구세외징수보고서!$AA:$AA,MID($C11,8,99),구세외징수보고서!S:S)</f>
        <v>38588330</v>
      </c>
      <c r="L11" s="37">
        <f t="shared" si="2"/>
        <v>22.687010222108139</v>
      </c>
      <c r="M11" s="38">
        <f t="shared" si="3"/>
        <v>43.621462377984564</v>
      </c>
    </row>
    <row r="12" spans="2:13" s="9" customFormat="1" ht="20.100000000000001" customHeight="1" x14ac:dyDescent="0.15">
      <c r="B12" s="31" t="s">
        <v>106</v>
      </c>
      <c r="C12" s="32"/>
      <c r="D12" s="32"/>
      <c r="E12" s="33">
        <f>SUM(E13:E21)</f>
        <v>2603862000</v>
      </c>
      <c r="F12" s="33">
        <f t="shared" ref="F12:K12" si="5">SUM(F13:F21)</f>
        <v>287799592</v>
      </c>
      <c r="G12" s="33">
        <f t="shared" si="5"/>
        <v>280946922</v>
      </c>
      <c r="H12" s="33">
        <f t="shared" si="5"/>
        <v>0</v>
      </c>
      <c r="I12" s="33">
        <f t="shared" si="5"/>
        <v>6852670</v>
      </c>
      <c r="J12" s="33">
        <f t="shared" si="5"/>
        <v>207640</v>
      </c>
      <c r="K12" s="33">
        <f t="shared" si="5"/>
        <v>6645030</v>
      </c>
      <c r="L12" s="33">
        <f t="shared" si="2"/>
        <v>10.789624104503234</v>
      </c>
      <c r="M12" s="34">
        <f t="shared" si="3"/>
        <v>97.618943810038488</v>
      </c>
    </row>
    <row r="13" spans="2:13" s="9" customFormat="1" ht="20.100000000000001" customHeight="1" x14ac:dyDescent="0.15">
      <c r="B13" s="60" t="s">
        <v>0</v>
      </c>
      <c r="C13" s="35" t="s">
        <v>24</v>
      </c>
      <c r="D13" s="35"/>
      <c r="E13" s="36">
        <f>SUMIF(구세외징수보고서!$AA:$AA,MID($C13,8,99),구세외징수보고서!F:F)</f>
        <v>1150000000</v>
      </c>
      <c r="F13" s="36">
        <f>SUMIF(구세외징수보고서!$AA:$AA,MID($C13,8,99),구세외징수보고서!J:J)</f>
        <v>13611840</v>
      </c>
      <c r="G13" s="36">
        <f>SUMIF(구세외징수보고서!$AA:$AA,MID($C13,8,99),구세외징수보고서!L:L)</f>
        <v>12486800</v>
      </c>
      <c r="H13" s="36">
        <f>SUMIF(구세외징수보고서!$AA:$AA,MID($C13,8,99),구세외징수보고서!P:P)</f>
        <v>0</v>
      </c>
      <c r="I13" s="37">
        <f t="shared" ref="I13:I21" si="6">F13-G13-H13</f>
        <v>1125040</v>
      </c>
      <c r="J13" s="37">
        <f t="shared" ref="J13:J21" si="7">I13-K13</f>
        <v>207640</v>
      </c>
      <c r="K13" s="36">
        <f>SUMIF(구세외징수보고서!$AA:$AA,MID($C13,8,99),구세외징수보고서!S:S)</f>
        <v>917400</v>
      </c>
      <c r="L13" s="37">
        <f t="shared" si="2"/>
        <v>1.085808695652174</v>
      </c>
      <c r="M13" s="38">
        <f t="shared" si="3"/>
        <v>91.734842607612194</v>
      </c>
    </row>
    <row r="14" spans="2:13" s="9" customFormat="1" ht="20.100000000000001" customHeight="1" x14ac:dyDescent="0.15">
      <c r="B14" s="61"/>
      <c r="C14" s="35" t="s">
        <v>25</v>
      </c>
      <c r="D14" s="35"/>
      <c r="E14" s="36">
        <f>SUMIF(구세외징수보고서!$AA:$AA,MID($C14,8,99),구세외징수보고서!F:F)</f>
        <v>0</v>
      </c>
      <c r="F14" s="36">
        <f>SUMIF(구세외징수보고서!$AA:$AA,MID($C14,8,99),구세외징수보고서!J:J)</f>
        <v>0</v>
      </c>
      <c r="G14" s="36">
        <f>SUMIF(구세외징수보고서!$AA:$AA,MID($C14,8,99),구세외징수보고서!L:L)</f>
        <v>0</v>
      </c>
      <c r="H14" s="36">
        <f>SUMIF(구세외징수보고서!$AA:$AA,MID($C14,8,99),구세외징수보고서!P:P)</f>
        <v>0</v>
      </c>
      <c r="I14" s="37">
        <f t="shared" si="6"/>
        <v>0</v>
      </c>
      <c r="J14" s="37">
        <f t="shared" si="7"/>
        <v>0</v>
      </c>
      <c r="K14" s="36">
        <f>SUMIF(구세외징수보고서!$AA:$AA,MID($C14,8,99),구세외징수보고서!S:S)</f>
        <v>0</v>
      </c>
      <c r="L14" s="37">
        <f t="shared" si="2"/>
        <v>0</v>
      </c>
      <c r="M14" s="38">
        <f t="shared" si="3"/>
        <v>0</v>
      </c>
    </row>
    <row r="15" spans="2:13" s="9" customFormat="1" ht="20.100000000000001" customHeight="1" x14ac:dyDescent="0.15">
      <c r="B15" s="61"/>
      <c r="C15" s="35" t="s">
        <v>26</v>
      </c>
      <c r="D15" s="35"/>
      <c r="E15" s="36">
        <f>SUMIF(구세외징수보고서!$AA:$AA,MID($C15,8,99),구세외징수보고서!F:F)</f>
        <v>0</v>
      </c>
      <c r="F15" s="36">
        <f>SUMIF(구세외징수보고서!$AA:$AA,MID($C15,8,99),구세외징수보고서!J:J)</f>
        <v>0</v>
      </c>
      <c r="G15" s="36">
        <f>SUMIF(구세외징수보고서!$AA:$AA,MID($C15,8,99),구세외징수보고서!L:L)</f>
        <v>0</v>
      </c>
      <c r="H15" s="36">
        <f>SUMIF(구세외징수보고서!$AA:$AA,MID($C15,8,99),구세외징수보고서!P:P)</f>
        <v>0</v>
      </c>
      <c r="I15" s="37">
        <f t="shared" si="6"/>
        <v>0</v>
      </c>
      <c r="J15" s="37">
        <f t="shared" si="7"/>
        <v>0</v>
      </c>
      <c r="K15" s="36">
        <f>SUMIF(구세외징수보고서!$AA:$AA,MID($C15,8,99),구세외징수보고서!S:S)</f>
        <v>0</v>
      </c>
      <c r="L15" s="37">
        <f t="shared" si="2"/>
        <v>0</v>
      </c>
      <c r="M15" s="38">
        <f t="shared" si="3"/>
        <v>0</v>
      </c>
    </row>
    <row r="16" spans="2:13" s="9" customFormat="1" ht="20.100000000000001" customHeight="1" x14ac:dyDescent="0.15">
      <c r="B16" s="61"/>
      <c r="C16" s="35" t="s">
        <v>27</v>
      </c>
      <c r="D16" s="35"/>
      <c r="E16" s="36">
        <f>SUMIF(구세외징수보고서!$AA:$AA,MID($C16,8,99),구세외징수보고서!F:F)</f>
        <v>0</v>
      </c>
      <c r="F16" s="36">
        <f>SUMIF(구세외징수보고서!$AA:$AA,MID($C16,8,99),구세외징수보고서!J:J)</f>
        <v>0</v>
      </c>
      <c r="G16" s="36">
        <f>SUMIF(구세외징수보고서!$AA:$AA,MID($C16,8,99),구세외징수보고서!L:L)</f>
        <v>0</v>
      </c>
      <c r="H16" s="36">
        <f>SUMIF(구세외징수보고서!$AA:$AA,MID($C16,8,99),구세외징수보고서!P:P)</f>
        <v>0</v>
      </c>
      <c r="I16" s="37">
        <f t="shared" si="6"/>
        <v>0</v>
      </c>
      <c r="J16" s="37">
        <f t="shared" si="7"/>
        <v>0</v>
      </c>
      <c r="K16" s="36">
        <f>SUMIF(구세외징수보고서!$AA:$AA,MID($C16,8,99),구세외징수보고서!S:S)</f>
        <v>0</v>
      </c>
      <c r="L16" s="37">
        <f t="shared" si="2"/>
        <v>0</v>
      </c>
      <c r="M16" s="38">
        <f t="shared" si="3"/>
        <v>0</v>
      </c>
    </row>
    <row r="17" spans="2:13" s="9" customFormat="1" ht="20.100000000000001" customHeight="1" x14ac:dyDescent="0.15">
      <c r="B17" s="61"/>
      <c r="C17" s="35" t="s">
        <v>28</v>
      </c>
      <c r="D17" s="35"/>
      <c r="E17" s="36">
        <f>SUMIF(구세외징수보고서!$AA:$AA,MID($C17,8,99),구세외징수보고서!F:F)</f>
        <v>0</v>
      </c>
      <c r="F17" s="36">
        <f>SUMIF(구세외징수보고서!$AA:$AA,MID($C17,8,99),구세외징수보고서!J:J)</f>
        <v>0</v>
      </c>
      <c r="G17" s="36">
        <f>SUMIF(구세외징수보고서!$AA:$AA,MID($C17,8,99),구세외징수보고서!L:L)</f>
        <v>0</v>
      </c>
      <c r="H17" s="36">
        <f>SUMIF(구세외징수보고서!$AA:$AA,MID($C17,8,99),구세외징수보고서!P:P)</f>
        <v>0</v>
      </c>
      <c r="I17" s="37">
        <f t="shared" si="6"/>
        <v>0</v>
      </c>
      <c r="J17" s="37">
        <f t="shared" si="7"/>
        <v>0</v>
      </c>
      <c r="K17" s="36">
        <f>SUMIF(구세외징수보고서!$AA:$AA,MID($C17,8,99),구세외징수보고서!S:S)</f>
        <v>0</v>
      </c>
      <c r="L17" s="37">
        <f t="shared" si="2"/>
        <v>0</v>
      </c>
      <c r="M17" s="38">
        <f t="shared" si="3"/>
        <v>0</v>
      </c>
    </row>
    <row r="18" spans="2:13" s="9" customFormat="1" ht="20.100000000000001" customHeight="1" x14ac:dyDescent="0.15">
      <c r="B18" s="61"/>
      <c r="C18" s="35" t="s">
        <v>29</v>
      </c>
      <c r="D18" s="35"/>
      <c r="E18" s="36">
        <f>SUMIF(구세외징수보고서!$AA:$AA,MID($C18,8,99),구세외징수보고서!F:F)</f>
        <v>0</v>
      </c>
      <c r="F18" s="36">
        <f>SUMIF(구세외징수보고서!$AA:$AA,MID($C18,8,99),구세외징수보고서!J:J)</f>
        <v>0</v>
      </c>
      <c r="G18" s="36">
        <f>SUMIF(구세외징수보고서!$AA:$AA,MID($C18,8,99),구세외징수보고서!L:L)</f>
        <v>0</v>
      </c>
      <c r="H18" s="36">
        <f>SUMIF(구세외징수보고서!$AA:$AA,MID($C18,8,99),구세외징수보고서!P:P)</f>
        <v>0</v>
      </c>
      <c r="I18" s="37">
        <f t="shared" si="6"/>
        <v>0</v>
      </c>
      <c r="J18" s="37">
        <f t="shared" si="7"/>
        <v>0</v>
      </c>
      <c r="K18" s="36">
        <f>SUMIF(구세외징수보고서!$AA:$AA,MID($C18,8,99),구세외징수보고서!S:S)</f>
        <v>0</v>
      </c>
      <c r="L18" s="37">
        <f t="shared" si="2"/>
        <v>0</v>
      </c>
      <c r="M18" s="38">
        <f t="shared" si="3"/>
        <v>0</v>
      </c>
    </row>
    <row r="19" spans="2:13" s="9" customFormat="1" ht="20.100000000000001" customHeight="1" x14ac:dyDescent="0.15">
      <c r="B19" s="61"/>
      <c r="C19" s="35" t="s">
        <v>30</v>
      </c>
      <c r="D19" s="35"/>
      <c r="E19" s="36">
        <f>SUMIF(구세외징수보고서!$AA:$AA,MID($C19,8,99),구세외징수보고서!F:F)</f>
        <v>0</v>
      </c>
      <c r="F19" s="36">
        <f>SUMIF(구세외징수보고서!$AA:$AA,MID($C19,8,99),구세외징수보고서!J:J)</f>
        <v>0</v>
      </c>
      <c r="G19" s="36">
        <f>SUMIF(구세외징수보고서!$AA:$AA,MID($C19,8,99),구세외징수보고서!L:L)</f>
        <v>0</v>
      </c>
      <c r="H19" s="36">
        <f>SUMIF(구세외징수보고서!$AA:$AA,MID($C19,8,99),구세외징수보고서!P:P)</f>
        <v>0</v>
      </c>
      <c r="I19" s="37">
        <f t="shared" si="6"/>
        <v>0</v>
      </c>
      <c r="J19" s="37">
        <f t="shared" si="7"/>
        <v>0</v>
      </c>
      <c r="K19" s="36">
        <f>SUMIF(구세외징수보고서!$AA:$AA,MID($C19,8,99),구세외징수보고서!S:S)</f>
        <v>0</v>
      </c>
      <c r="L19" s="37">
        <f t="shared" si="2"/>
        <v>0</v>
      </c>
      <c r="M19" s="38">
        <f t="shared" si="3"/>
        <v>0</v>
      </c>
    </row>
    <row r="20" spans="2:13" s="9" customFormat="1" ht="20.100000000000001" customHeight="1" x14ac:dyDescent="0.15">
      <c r="B20" s="61"/>
      <c r="C20" s="35" t="s">
        <v>31</v>
      </c>
      <c r="D20" s="35"/>
      <c r="E20" s="36">
        <f>SUMIF(구세외징수보고서!$AA:$AA,MID($C20,8,99),구세외징수보고서!F:F)</f>
        <v>0</v>
      </c>
      <c r="F20" s="36">
        <f>SUMIF(구세외징수보고서!$AA:$AA,MID($C20,8,99),구세외징수보고서!J:J)</f>
        <v>0</v>
      </c>
      <c r="G20" s="36">
        <f>SUMIF(구세외징수보고서!$AA:$AA,MID($C20,8,99),구세외징수보고서!L:L)</f>
        <v>0</v>
      </c>
      <c r="H20" s="36">
        <f>SUMIF(구세외징수보고서!$AA:$AA,MID($C20,8,99),구세외징수보고서!P:P)</f>
        <v>0</v>
      </c>
      <c r="I20" s="37">
        <f t="shared" si="6"/>
        <v>0</v>
      </c>
      <c r="J20" s="37">
        <f t="shared" si="7"/>
        <v>0</v>
      </c>
      <c r="K20" s="36">
        <f>SUMIF(구세외징수보고서!$AA:$AA,MID($C20,8,99),구세외징수보고서!S:S)</f>
        <v>0</v>
      </c>
      <c r="L20" s="37"/>
      <c r="M20" s="38"/>
    </row>
    <row r="21" spans="2:13" s="9" customFormat="1" ht="20.100000000000001" customHeight="1" x14ac:dyDescent="0.15">
      <c r="B21" s="62"/>
      <c r="C21" s="35" t="s">
        <v>32</v>
      </c>
      <c r="D21" s="35"/>
      <c r="E21" s="36">
        <f>SUMIF(구세외징수보고서!$AA:$AA,MID($C21,8,99),구세외징수보고서!F:F)</f>
        <v>1453862000</v>
      </c>
      <c r="F21" s="36">
        <f>SUMIF(구세외징수보고서!$AA:$AA,MID($C21,8,99),구세외징수보고서!J:J)</f>
        <v>274187752</v>
      </c>
      <c r="G21" s="36">
        <f>SUMIF(구세외징수보고서!$AA:$AA,MID($C21,8,99),구세외징수보고서!L:L)</f>
        <v>268460122</v>
      </c>
      <c r="H21" s="36">
        <f>SUMIF(구세외징수보고서!$AA:$AA,MID($C21,8,99),구세외징수보고서!P:P)</f>
        <v>0</v>
      </c>
      <c r="I21" s="37">
        <f t="shared" si="6"/>
        <v>5727630</v>
      </c>
      <c r="J21" s="37">
        <f t="shared" si="7"/>
        <v>0</v>
      </c>
      <c r="K21" s="36">
        <f>SUMIF(구세외징수보고서!$AA:$AA,MID($C21,8,99),구세외징수보고서!S:S)</f>
        <v>5727630</v>
      </c>
      <c r="L21" s="37">
        <f t="shared" si="2"/>
        <v>18.465309774930496</v>
      </c>
      <c r="M21" s="38">
        <f t="shared" si="3"/>
        <v>97.91105548726334</v>
      </c>
    </row>
    <row r="22" spans="2:13" s="9" customFormat="1" ht="20.100000000000001" customHeight="1" x14ac:dyDescent="0.15">
      <c r="B22" s="31" t="s">
        <v>107</v>
      </c>
      <c r="C22" s="32"/>
      <c r="D22" s="32"/>
      <c r="E22" s="33">
        <f>SUM(E23:E27)</f>
        <v>13905956000</v>
      </c>
      <c r="F22" s="33">
        <f t="shared" ref="F22:K22" si="8">SUM(F23:F27)</f>
        <v>2120452365</v>
      </c>
      <c r="G22" s="33">
        <f t="shared" si="8"/>
        <v>1982026480</v>
      </c>
      <c r="H22" s="33">
        <f t="shared" si="8"/>
        <v>0</v>
      </c>
      <c r="I22" s="33">
        <f t="shared" si="8"/>
        <v>138425885</v>
      </c>
      <c r="J22" s="33">
        <f t="shared" si="8"/>
        <v>588340</v>
      </c>
      <c r="K22" s="33">
        <f t="shared" si="8"/>
        <v>137837545</v>
      </c>
      <c r="L22" s="33">
        <f t="shared" si="2"/>
        <v>14.253076020088082</v>
      </c>
      <c r="M22" s="34">
        <f t="shared" si="3"/>
        <v>93.471870093153456</v>
      </c>
    </row>
    <row r="23" spans="2:13" s="9" customFormat="1" ht="20.100000000000001" customHeight="1" x14ac:dyDescent="0.15">
      <c r="B23" s="245"/>
      <c r="C23" s="35" t="s">
        <v>34</v>
      </c>
      <c r="D23" s="35"/>
      <c r="E23" s="36">
        <f>SUMIF(구세외징수보고서!$AA:$AA,MID($C23,8,99),구세외징수보고서!F:F)</f>
        <v>1300000000</v>
      </c>
      <c r="F23" s="36">
        <f>SUMIF(구세외징수보고서!$AA:$AA,MID($C23,8,99),구세외징수보고서!J:J)</f>
        <v>216840260</v>
      </c>
      <c r="G23" s="36">
        <f>SUMIF(구세외징수보고서!$AA:$AA,MID($C23,8,99),구세외징수보고서!L:L)</f>
        <v>204149360</v>
      </c>
      <c r="H23" s="36">
        <f>SUMIF(구세외징수보고서!$AA:$AA,MID($C23,8,99),구세외징수보고서!P:P)</f>
        <v>0</v>
      </c>
      <c r="I23" s="37">
        <f>F23-G23-H23</f>
        <v>12690900</v>
      </c>
      <c r="J23" s="37">
        <f>I23-K23</f>
        <v>100000</v>
      </c>
      <c r="K23" s="36">
        <f>SUMIF(구세외징수보고서!$AA:$AA,MID($C23,8,99),구세외징수보고서!S:S)</f>
        <v>12590900</v>
      </c>
      <c r="L23" s="37">
        <f t="shared" si="2"/>
        <v>15.703796923076924</v>
      </c>
      <c r="M23" s="38">
        <f t="shared" si="3"/>
        <v>94.147350681095844</v>
      </c>
    </row>
    <row r="24" spans="2:13" s="9" customFormat="1" ht="20.100000000000001" customHeight="1" x14ac:dyDescent="0.15">
      <c r="B24" s="245"/>
      <c r="C24" s="35" t="s">
        <v>35</v>
      </c>
      <c r="D24" s="35"/>
      <c r="E24" s="36">
        <f>SUMIF(구세외징수보고서!$AA:$AA,MID($C24,8,99),구세외징수보고서!F:F)</f>
        <v>11985000000</v>
      </c>
      <c r="F24" s="36">
        <f>SUMIF(구세외징수보고서!$AA:$AA,MID($C24,8,99),구세외징수보고서!J:J)</f>
        <v>1809203537</v>
      </c>
      <c r="G24" s="36">
        <f>SUMIF(구세외징수보고서!$AA:$AA,MID($C24,8,99),구세외징수보고서!L:L)</f>
        <v>1693074662</v>
      </c>
      <c r="H24" s="36">
        <f>SUMIF(구세외징수보고서!$AA:$AA,MID($C24,8,99),구세외징수보고서!P:P)</f>
        <v>0</v>
      </c>
      <c r="I24" s="37">
        <f>F24-G24-H24</f>
        <v>116128875</v>
      </c>
      <c r="J24" s="37">
        <f>I24-K24</f>
        <v>488340</v>
      </c>
      <c r="K24" s="36">
        <f>SUMIF(구세외징수보고서!$AA:$AA,MID($C24,8,99),구세외징수보고서!S:S)</f>
        <v>115640535</v>
      </c>
      <c r="L24" s="37">
        <f t="shared" si="2"/>
        <v>14.126613783896538</v>
      </c>
      <c r="M24" s="38">
        <f t="shared" si="3"/>
        <v>93.581215566681706</v>
      </c>
    </row>
    <row r="25" spans="2:13" s="9" customFormat="1" ht="20.100000000000001" customHeight="1" x14ac:dyDescent="0.15">
      <c r="B25" s="245"/>
      <c r="C25" s="35" t="s">
        <v>36</v>
      </c>
      <c r="D25" s="35"/>
      <c r="E25" s="36">
        <f>SUMIF(구세외징수보고서!$AA:$AA,MID($C25,8,99),구세외징수보고서!F:F)</f>
        <v>0</v>
      </c>
      <c r="F25" s="36">
        <f>SUMIF(구세외징수보고서!$AA:$AA,MID($C25,8,99),구세외징수보고서!J:J)</f>
        <v>0</v>
      </c>
      <c r="G25" s="36">
        <f>SUMIF(구세외징수보고서!$AA:$AA,MID($C25,8,99),구세외징수보고서!L:L)</f>
        <v>0</v>
      </c>
      <c r="H25" s="36">
        <f>SUMIF(구세외징수보고서!$AA:$AA,MID($C25,8,99),구세외징수보고서!P:P)</f>
        <v>0</v>
      </c>
      <c r="I25" s="37">
        <f>F25-G25-H25</f>
        <v>0</v>
      </c>
      <c r="J25" s="37">
        <f>I25-K25</f>
        <v>0</v>
      </c>
      <c r="K25" s="36">
        <f>SUMIF(구세외징수보고서!$AA:$AA,MID($C25,8,99),구세외징수보고서!S:S)</f>
        <v>0</v>
      </c>
      <c r="L25" s="37">
        <f t="shared" si="2"/>
        <v>0</v>
      </c>
      <c r="M25" s="38">
        <f t="shared" si="3"/>
        <v>0</v>
      </c>
    </row>
    <row r="26" spans="2:13" s="9" customFormat="1" ht="20.100000000000001" customHeight="1" x14ac:dyDescent="0.15">
      <c r="B26" s="245"/>
      <c r="C26" s="35" t="s">
        <v>37</v>
      </c>
      <c r="D26" s="35"/>
      <c r="E26" s="36">
        <f>SUMIF(구세외징수보고서!$AA:$AA,MID($C26,8,99),구세외징수보고서!F:F)</f>
        <v>210672000</v>
      </c>
      <c r="F26" s="36">
        <f>SUMIF(구세외징수보고서!$AA:$AA,MID($C26,8,99),구세외징수보고서!J:J)</f>
        <v>28925050</v>
      </c>
      <c r="G26" s="36">
        <f>SUMIF(구세외징수보고서!$AA:$AA,MID($C26,8,99),구세외징수보고서!L:L)</f>
        <v>19755360</v>
      </c>
      <c r="H26" s="36">
        <f>SUMIF(구세외징수보고서!$AA:$AA,MID($C26,8,99),구세외징수보고서!P:P)</f>
        <v>0</v>
      </c>
      <c r="I26" s="37">
        <f>F26-G26-H26</f>
        <v>9169690</v>
      </c>
      <c r="J26" s="37">
        <f>I26-K26</f>
        <v>0</v>
      </c>
      <c r="K26" s="36">
        <f>SUMIF(구세외징수보고서!$AA:$AA,MID($C26,8,99),구세외징수보고서!S:S)</f>
        <v>9169690</v>
      </c>
      <c r="L26" s="37"/>
      <c r="M26" s="38"/>
    </row>
    <row r="27" spans="2:13" s="9" customFormat="1" ht="20.100000000000001" customHeight="1" x14ac:dyDescent="0.15">
      <c r="B27" s="245"/>
      <c r="C27" s="35" t="s">
        <v>38</v>
      </c>
      <c r="D27" s="35"/>
      <c r="E27" s="36">
        <f>SUMIF(구세외징수보고서!$AA:$AA,MID($C27,8,99),구세외징수보고서!F:F)</f>
        <v>410284000</v>
      </c>
      <c r="F27" s="36">
        <f>SUMIF(구세외징수보고서!$AA:$AA,MID($C27,8,99),구세외징수보고서!J:J)</f>
        <v>65483518</v>
      </c>
      <c r="G27" s="36">
        <f>SUMIF(구세외징수보고서!$AA:$AA,MID($C27,8,99),구세외징수보고서!L:L)</f>
        <v>65047098</v>
      </c>
      <c r="H27" s="36">
        <f>SUMIF(구세외징수보고서!$AA:$AA,MID($C27,8,99),구세외징수보고서!P:P)</f>
        <v>0</v>
      </c>
      <c r="I27" s="37">
        <f>F27-G27-H27</f>
        <v>436420</v>
      </c>
      <c r="J27" s="37">
        <f>I27-K27</f>
        <v>0</v>
      </c>
      <c r="K27" s="36">
        <f>SUMIF(구세외징수보고서!$AA:$AA,MID($C27,8,99),구세외징수보고서!S:S)</f>
        <v>436420</v>
      </c>
      <c r="L27" s="37">
        <f t="shared" si="2"/>
        <v>15.854163944974701</v>
      </c>
      <c r="M27" s="38">
        <f t="shared" si="3"/>
        <v>99.333542220501954</v>
      </c>
    </row>
    <row r="28" spans="2:13" s="9" customFormat="1" ht="20.100000000000001" customHeight="1" x14ac:dyDescent="0.15">
      <c r="B28" s="31" t="s">
        <v>108</v>
      </c>
      <c r="C28" s="32"/>
      <c r="D28" s="32"/>
      <c r="E28" s="33">
        <f>SUM(E29:E33)</f>
        <v>498048000</v>
      </c>
      <c r="F28" s="33">
        <f t="shared" ref="F28:K28" si="9">SUM(F29:F33)</f>
        <v>127795209</v>
      </c>
      <c r="G28" s="33">
        <f t="shared" si="9"/>
        <v>127795209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25.659215376831153</v>
      </c>
      <c r="M28" s="34">
        <f t="shared" si="3"/>
        <v>100</v>
      </c>
    </row>
    <row r="29" spans="2:13" s="9" customFormat="1" ht="20.100000000000001" customHeight="1" x14ac:dyDescent="0.15">
      <c r="B29" s="245"/>
      <c r="C29" s="35" t="s">
        <v>40</v>
      </c>
      <c r="D29" s="35"/>
      <c r="E29" s="36">
        <f>SUMIF(구세외징수보고서!$AA:$AA,MID($C29,8,99),구세외징수보고서!F:F)</f>
        <v>0</v>
      </c>
      <c r="F29" s="36">
        <f>SUMIF(구세외징수보고서!$AA:$AA,MID($C29,8,99),구세외징수보고서!J:J)</f>
        <v>0</v>
      </c>
      <c r="G29" s="36">
        <f>SUMIF(구세외징수보고서!$AA:$AA,MID($C29,8,99),구세외징수보고서!L:L)</f>
        <v>0</v>
      </c>
      <c r="H29" s="36">
        <f>SUMIF(구세외징수보고서!$AA:$AA,MID($C29,8,99),구세외징수보고서!P:P)</f>
        <v>0</v>
      </c>
      <c r="I29" s="37">
        <f>F29-G29-H29</f>
        <v>0</v>
      </c>
      <c r="J29" s="37">
        <f>I29-K29</f>
        <v>0</v>
      </c>
      <c r="K29" s="36">
        <f>SUMIF(구세외징수보고서!$AA:$AA,MID($C29,8,99),구세외징수보고서!S:S)</f>
        <v>0</v>
      </c>
      <c r="L29" s="37">
        <f t="shared" si="2"/>
        <v>0</v>
      </c>
      <c r="M29" s="38">
        <f t="shared" si="3"/>
        <v>0</v>
      </c>
    </row>
    <row r="30" spans="2:13" s="9" customFormat="1" ht="20.100000000000001" customHeight="1" x14ac:dyDescent="0.15">
      <c r="B30" s="245"/>
      <c r="C30" s="35" t="s">
        <v>41</v>
      </c>
      <c r="D30" s="35"/>
      <c r="E30" s="36">
        <f>SUMIF(구세외징수보고서!$AA:$AA,MID($C30,8,99),구세외징수보고서!F:F)</f>
        <v>0</v>
      </c>
      <c r="F30" s="36">
        <f>SUMIF(구세외징수보고서!$AA:$AA,MID($C30,8,99),구세외징수보고서!J:J)</f>
        <v>0</v>
      </c>
      <c r="G30" s="36">
        <f>SUMIF(구세외징수보고서!$AA:$AA,MID($C30,8,99),구세외징수보고서!L:L)</f>
        <v>0</v>
      </c>
      <c r="H30" s="36">
        <f>SUMIF(구세외징수보고서!$AA:$AA,MID($C30,8,99),구세외징수보고서!P:P)</f>
        <v>0</v>
      </c>
      <c r="I30" s="37">
        <f>F30-G30-H30</f>
        <v>0</v>
      </c>
      <c r="J30" s="37">
        <f>I30-K30</f>
        <v>0</v>
      </c>
      <c r="K30" s="36">
        <f>SUMIF(구세외징수보고서!$AA:$AA,MID($C30,8,99),구세외징수보고서!S:S)</f>
        <v>0</v>
      </c>
      <c r="L30" s="37">
        <f t="shared" si="2"/>
        <v>0</v>
      </c>
      <c r="M30" s="38">
        <f t="shared" si="3"/>
        <v>0</v>
      </c>
    </row>
    <row r="31" spans="2:13" s="9" customFormat="1" ht="20.100000000000001" customHeight="1" x14ac:dyDescent="0.15">
      <c r="B31" s="245"/>
      <c r="C31" s="35" t="s">
        <v>42</v>
      </c>
      <c r="D31" s="35"/>
      <c r="E31" s="36">
        <f>SUMIF(구세외징수보고서!$AA:$AA,MID($C31,8,99),구세외징수보고서!F:F)</f>
        <v>0</v>
      </c>
      <c r="F31" s="36">
        <f>SUMIF(구세외징수보고서!$AA:$AA,MID($C31,8,99),구세외징수보고서!J:J)</f>
        <v>0</v>
      </c>
      <c r="G31" s="36">
        <f>SUMIF(구세외징수보고서!$AA:$AA,MID($C31,8,99),구세외징수보고서!L:L)</f>
        <v>0</v>
      </c>
      <c r="H31" s="36">
        <f>SUMIF(구세외징수보고서!$AA:$AA,MID($C31,8,99),구세외징수보고서!P:P)</f>
        <v>0</v>
      </c>
      <c r="I31" s="37">
        <f>F31-G31-H31</f>
        <v>0</v>
      </c>
      <c r="J31" s="37">
        <f>I31-K31</f>
        <v>0</v>
      </c>
      <c r="K31" s="36">
        <f>SUMIF(구세외징수보고서!$AA:$AA,MID($C31,8,99),구세외징수보고서!S:S)</f>
        <v>0</v>
      </c>
      <c r="L31" s="37">
        <f t="shared" si="2"/>
        <v>0</v>
      </c>
      <c r="M31" s="38">
        <f t="shared" si="3"/>
        <v>0</v>
      </c>
    </row>
    <row r="32" spans="2:13" s="9" customFormat="1" ht="20.100000000000001" customHeight="1" x14ac:dyDescent="0.15">
      <c r="B32" s="245"/>
      <c r="C32" s="35" t="s">
        <v>43</v>
      </c>
      <c r="D32" s="35"/>
      <c r="E32" s="36">
        <f>SUMIF(구세외징수보고서!$AA:$AA,MID($C32,8,99),구세외징수보고서!F:F)</f>
        <v>0</v>
      </c>
      <c r="F32" s="36">
        <f>SUMIF(구세외징수보고서!$AA:$AA,MID($C32,8,99),구세외징수보고서!J:J)</f>
        <v>0</v>
      </c>
      <c r="G32" s="36">
        <f>SUMIF(구세외징수보고서!$AA:$AA,MID($C32,8,99),구세외징수보고서!L:L)</f>
        <v>0</v>
      </c>
      <c r="H32" s="36">
        <f>SUMIF(구세외징수보고서!$AA:$AA,MID($C32,8,99),구세외징수보고서!P:P)</f>
        <v>0</v>
      </c>
      <c r="I32" s="37">
        <f>F32-G32-H32</f>
        <v>0</v>
      </c>
      <c r="J32" s="37">
        <f>I32-K32</f>
        <v>0</v>
      </c>
      <c r="K32" s="36">
        <f>SUMIF(구세외징수보고서!$AA:$AA,MID($C32,8,99),구세외징수보고서!S:S)</f>
        <v>0</v>
      </c>
      <c r="L32" s="37">
        <f t="shared" si="2"/>
        <v>0</v>
      </c>
      <c r="M32" s="38">
        <f t="shared" si="3"/>
        <v>0</v>
      </c>
    </row>
    <row r="33" spans="2:13" s="9" customFormat="1" ht="20.100000000000001" customHeight="1" x14ac:dyDescent="0.15">
      <c r="B33" s="245"/>
      <c r="C33" s="35" t="s">
        <v>44</v>
      </c>
      <c r="D33" s="35"/>
      <c r="E33" s="36">
        <f>SUMIF(구세외징수보고서!$AA:$AA,MID($C33,8,99),구세외징수보고서!F:F)</f>
        <v>498048000</v>
      </c>
      <c r="F33" s="36">
        <f>SUMIF(구세외징수보고서!$AA:$AA,MID($C33,8,99),구세외징수보고서!J:J)</f>
        <v>127795209</v>
      </c>
      <c r="G33" s="36">
        <f>SUMIF(구세외징수보고서!$AA:$AA,MID($C33,8,99),구세외징수보고서!L:L)</f>
        <v>127795209</v>
      </c>
      <c r="H33" s="36">
        <f>SUMIF(구세외징수보고서!$AA:$AA,MID($C33,8,99),구세외징수보고서!P:P)</f>
        <v>0</v>
      </c>
      <c r="I33" s="37">
        <f>F33-G33-H33</f>
        <v>0</v>
      </c>
      <c r="J33" s="37">
        <f>I33-K33</f>
        <v>0</v>
      </c>
      <c r="K33" s="36">
        <f>SUMIF(구세외징수보고서!$AA:$AA,MID($C33,8,99),구세외징수보고서!S:S)</f>
        <v>0</v>
      </c>
      <c r="L33" s="37">
        <f>IFERROR(G33/#REF!,0)*100</f>
        <v>0</v>
      </c>
      <c r="M33" s="38">
        <f t="shared" si="3"/>
        <v>100</v>
      </c>
    </row>
    <row r="34" spans="2:13" s="9" customFormat="1" ht="20.100000000000001" customHeight="1" x14ac:dyDescent="0.15">
      <c r="B34" s="31" t="s">
        <v>109</v>
      </c>
      <c r="C34" s="32"/>
      <c r="D34" s="32"/>
      <c r="E34" s="33">
        <f>SUM(E35)</f>
        <v>9949152000</v>
      </c>
      <c r="F34" s="33">
        <f t="shared" ref="F34:K34" si="10">F35</f>
        <v>1688998000</v>
      </c>
      <c r="G34" s="33">
        <f t="shared" si="10"/>
        <v>1688998000</v>
      </c>
      <c r="H34" s="33">
        <f t="shared" si="10"/>
        <v>0</v>
      </c>
      <c r="I34" s="33">
        <f t="shared" si="10"/>
        <v>0</v>
      </c>
      <c r="J34" s="33">
        <f t="shared" si="10"/>
        <v>0</v>
      </c>
      <c r="K34" s="33">
        <f t="shared" si="10"/>
        <v>0</v>
      </c>
      <c r="L34" s="33">
        <f t="shared" si="2"/>
        <v>16.976301095811984</v>
      </c>
      <c r="M34" s="34">
        <f t="shared" si="3"/>
        <v>100</v>
      </c>
    </row>
    <row r="35" spans="2:13" s="9" customFormat="1" ht="20.100000000000001" customHeight="1" x14ac:dyDescent="0.15">
      <c r="B35" s="60"/>
      <c r="C35" s="35" t="s">
        <v>57</v>
      </c>
      <c r="D35" s="35"/>
      <c r="E35" s="36">
        <f>SUMIF(구세외징수보고서!$AA:$AA,MID($C35,8,99),구세외징수보고서!F:F)</f>
        <v>9949152000</v>
      </c>
      <c r="F35" s="36">
        <f>SUMIF(구세외징수보고서!$AA:$AA,MID($C35,8,99),구세외징수보고서!J:J)</f>
        <v>1688998000</v>
      </c>
      <c r="G35" s="36">
        <f>SUMIF(구세외징수보고서!$AA:$AA,MID($C35,8,99),구세외징수보고서!L:L)</f>
        <v>1688998000</v>
      </c>
      <c r="H35" s="36">
        <f>SUMIF(구세외징수보고서!$AA:$AA,MID($C35,8,99),구세외징수보고서!P:P)</f>
        <v>0</v>
      </c>
      <c r="I35" s="37">
        <f>F35-G35-H35</f>
        <v>0</v>
      </c>
      <c r="J35" s="37">
        <f>I35-K35</f>
        <v>0</v>
      </c>
      <c r="K35" s="36">
        <f>SUMIF(구세외징수보고서!$AA:$AA,MID($C35,8,99),구세외징수보고서!S:S)</f>
        <v>0</v>
      </c>
      <c r="L35" s="37">
        <f>IFERROR(G35/E35,0)*100</f>
        <v>16.976301095811984</v>
      </c>
      <c r="M35" s="38">
        <f>IFERROR(G35/F35,0)*100</f>
        <v>100</v>
      </c>
    </row>
    <row r="36" spans="2:13" s="9" customFormat="1" ht="20.100000000000001" customHeight="1" x14ac:dyDescent="0.15">
      <c r="B36" s="31" t="s">
        <v>110</v>
      </c>
      <c r="C36" s="32"/>
      <c r="D36" s="32"/>
      <c r="E36" s="33">
        <f>SUM(E37:E39)</f>
        <v>2249250000</v>
      </c>
      <c r="F36" s="33">
        <f t="shared" ref="F36:K36" si="11">SUM(F37:F39)</f>
        <v>999016468</v>
      </c>
      <c r="G36" s="33">
        <f t="shared" si="11"/>
        <v>998997890</v>
      </c>
      <c r="H36" s="33">
        <f t="shared" si="11"/>
        <v>0</v>
      </c>
      <c r="I36" s="33">
        <f t="shared" si="11"/>
        <v>18578</v>
      </c>
      <c r="J36" s="33">
        <f t="shared" si="11"/>
        <v>0</v>
      </c>
      <c r="K36" s="33">
        <f t="shared" si="11"/>
        <v>18578</v>
      </c>
      <c r="L36" s="39">
        <f t="shared" si="2"/>
        <v>44.414711125930864</v>
      </c>
      <c r="M36" s="40">
        <f t="shared" si="3"/>
        <v>99.998140370995372</v>
      </c>
    </row>
    <row r="37" spans="2:13" s="9" customFormat="1" ht="20.100000000000001" customHeight="1" x14ac:dyDescent="0.15">
      <c r="B37" s="245"/>
      <c r="C37" s="35" t="s">
        <v>47</v>
      </c>
      <c r="D37" s="35"/>
      <c r="E37" s="36">
        <f>SUMIF(구세외징수보고서!$AA:$AA,MID($C37,8,99),구세외징수보고서!F:F)</f>
        <v>2159250000</v>
      </c>
      <c r="F37" s="36">
        <f>SUMIF(구세외징수보고서!$AA:$AA,MID($C37,8,99),구세외징수보고서!J:J)</f>
        <v>995270069</v>
      </c>
      <c r="G37" s="36">
        <f>SUMIF(구세외징수보고서!$AA:$AA,MID($C37,8,99),구세외징수보고서!L:L)</f>
        <v>995270069</v>
      </c>
      <c r="H37" s="36">
        <f>SUMIF(구세외징수보고서!$AA:$AA,MID($C37,8,99),구세외징수보고서!P:P)</f>
        <v>0</v>
      </c>
      <c r="I37" s="37">
        <f>F37-G37-H37</f>
        <v>0</v>
      </c>
      <c r="J37" s="37">
        <f>I37-K37</f>
        <v>0</v>
      </c>
      <c r="K37" s="36">
        <f>SUMIF(구세외징수보고서!$AA:$AA,MID($C37,8,99),구세외징수보고서!S:S)</f>
        <v>0</v>
      </c>
      <c r="L37" s="41">
        <f t="shared" si="2"/>
        <v>46.093322635174246</v>
      </c>
      <c r="M37" s="42">
        <f t="shared" si="3"/>
        <v>100</v>
      </c>
    </row>
    <row r="38" spans="2:13" s="9" customFormat="1" ht="20.100000000000001" customHeight="1" x14ac:dyDescent="0.15">
      <c r="B38" s="245"/>
      <c r="C38" s="35" t="s">
        <v>48</v>
      </c>
      <c r="D38" s="35"/>
      <c r="E38" s="36">
        <f>SUMIF(구세외징수보고서!$AA:$AA,MID($C38,8,99),구세외징수보고서!F:F)</f>
        <v>0</v>
      </c>
      <c r="F38" s="36">
        <f>SUMIF(구세외징수보고서!$AA:$AA,MID($C38,8,99),구세외징수보고서!J:J)</f>
        <v>0</v>
      </c>
      <c r="G38" s="36">
        <f>SUMIF(구세외징수보고서!$AA:$AA,MID($C38,8,99),구세외징수보고서!L:L)</f>
        <v>0</v>
      </c>
      <c r="H38" s="36">
        <f>SUMIF(구세외징수보고서!$AA:$AA,MID($C38,8,99),구세외징수보고서!P:P)</f>
        <v>0</v>
      </c>
      <c r="I38" s="37">
        <f>F38-G38-H38</f>
        <v>0</v>
      </c>
      <c r="J38" s="37">
        <f>I38-K38</f>
        <v>0</v>
      </c>
      <c r="K38" s="36">
        <f>SUMIF(구세외징수보고서!$AA:$AA,MID($C38,8,99),구세외징수보고서!S:S)</f>
        <v>0</v>
      </c>
      <c r="L38" s="41">
        <f t="shared" si="2"/>
        <v>0</v>
      </c>
      <c r="M38" s="42">
        <f t="shared" si="3"/>
        <v>0</v>
      </c>
    </row>
    <row r="39" spans="2:13" s="10" customFormat="1" ht="20.100000000000001" customHeight="1" x14ac:dyDescent="0.15">
      <c r="B39" s="245"/>
      <c r="C39" s="35" t="s">
        <v>49</v>
      </c>
      <c r="D39" s="35"/>
      <c r="E39" s="36">
        <f>SUMIF(구세외징수보고서!$AA:$AA,MID($C39,8,99),구세외징수보고서!F:F)</f>
        <v>90000000</v>
      </c>
      <c r="F39" s="36">
        <f>SUMIF(구세외징수보고서!$AA:$AA,MID($C39,8,99),구세외징수보고서!J:J)</f>
        <v>3746399</v>
      </c>
      <c r="G39" s="36">
        <f>SUMIF(구세외징수보고서!$AA:$AA,MID($C39,8,99),구세외징수보고서!L:L)</f>
        <v>3727821</v>
      </c>
      <c r="H39" s="36">
        <f>SUMIF(구세외징수보고서!$AA:$AA,MID($C39,8,99),구세외징수보고서!P:P)</f>
        <v>0</v>
      </c>
      <c r="I39" s="37">
        <f>F39-G39-H39</f>
        <v>18578</v>
      </c>
      <c r="J39" s="37">
        <f>I39-K39</f>
        <v>0</v>
      </c>
      <c r="K39" s="36">
        <f>SUMIF(구세외징수보고서!$AA:$AA,MID($C39,8,99),구세외징수보고서!S:S)</f>
        <v>18578</v>
      </c>
      <c r="L39" s="41">
        <f>IFERROR(G39/E33,0)*100</f>
        <v>0.74848629047802617</v>
      </c>
      <c r="M39" s="42">
        <f t="shared" si="3"/>
        <v>99.504110480490738</v>
      </c>
    </row>
    <row r="40" spans="2:13" s="10" customFormat="1" ht="20.100000000000001" customHeight="1" x14ac:dyDescent="0.15">
      <c r="B40" s="243" t="s">
        <v>111</v>
      </c>
      <c r="C40" s="244"/>
      <c r="D40" s="244"/>
      <c r="E40" s="43">
        <f>E41+E46+E48+E52+E60</f>
        <v>16926091000</v>
      </c>
      <c r="F40" s="43">
        <f t="shared" ref="F40:K40" si="12">F41+F46+F48+F52+F60</f>
        <v>25839454922</v>
      </c>
      <c r="G40" s="43">
        <f t="shared" si="12"/>
        <v>2289621052</v>
      </c>
      <c r="H40" s="43">
        <f t="shared" si="12"/>
        <v>177121930</v>
      </c>
      <c r="I40" s="43">
        <f t="shared" si="12"/>
        <v>23372711940</v>
      </c>
      <c r="J40" s="43">
        <f t="shared" si="12"/>
        <v>20520058243</v>
      </c>
      <c r="K40" s="43">
        <f t="shared" si="12"/>
        <v>2852653697</v>
      </c>
      <c r="L40" s="44">
        <f t="shared" si="2"/>
        <v>13.527169693226865</v>
      </c>
      <c r="M40" s="45">
        <f t="shared" si="3"/>
        <v>8.8609495011080561</v>
      </c>
    </row>
    <row r="41" spans="2:13" s="5" customFormat="1" ht="20.100000000000001" customHeight="1" x14ac:dyDescent="0.15">
      <c r="B41" s="31" t="s">
        <v>112</v>
      </c>
      <c r="C41" s="32"/>
      <c r="D41" s="32"/>
      <c r="E41" s="33">
        <f>SUM(E42:E45)</f>
        <v>12076085000</v>
      </c>
      <c r="F41" s="33">
        <f t="shared" ref="F41:K41" si="13">SUM(F42:F45)</f>
        <v>267051680</v>
      </c>
      <c r="G41" s="33">
        <f t="shared" si="13"/>
        <v>251273370</v>
      </c>
      <c r="H41" s="33">
        <f t="shared" si="13"/>
        <v>0</v>
      </c>
      <c r="I41" s="33">
        <f t="shared" si="13"/>
        <v>15778310</v>
      </c>
      <c r="J41" s="33">
        <f t="shared" si="13"/>
        <v>0</v>
      </c>
      <c r="K41" s="33">
        <f t="shared" si="13"/>
        <v>15778310</v>
      </c>
      <c r="L41" s="39">
        <f t="shared" si="2"/>
        <v>2.0807519158733978</v>
      </c>
      <c r="M41" s="40">
        <f t="shared" si="3"/>
        <v>94.091664205220511</v>
      </c>
    </row>
    <row r="42" spans="2:13" s="5" customFormat="1" ht="20.100000000000001" customHeight="1" x14ac:dyDescent="0.15">
      <c r="B42" s="60"/>
      <c r="C42" s="35" t="s">
        <v>52</v>
      </c>
      <c r="D42" s="35"/>
      <c r="E42" s="36">
        <f>SUMIF(구세외징수보고서!$AA:$AA,MID($C42,8,99),구세외징수보고서!F:F)</f>
        <v>0</v>
      </c>
      <c r="F42" s="36">
        <f>SUMIF(구세외징수보고서!$AA:$AA,MID($C42,8,99),구세외징수보고서!J:J)</f>
        <v>0</v>
      </c>
      <c r="G42" s="36">
        <f>SUMIF(구세외징수보고서!$AA:$AA,MID($C42,8,99),구세외징수보고서!L:L)</f>
        <v>0</v>
      </c>
      <c r="H42" s="36">
        <f>SUMIF(구세외징수보고서!$AA:$AA,MID($C42,8,99),구세외징수보고서!P:P)</f>
        <v>0</v>
      </c>
      <c r="I42" s="37">
        <f>F42-G42-H42</f>
        <v>0</v>
      </c>
      <c r="J42" s="37">
        <f>I42-K42</f>
        <v>0</v>
      </c>
      <c r="K42" s="36">
        <f>SUMIF(구세외징수보고서!$AA:$AA,MID($C42,8,99),구세외징수보고서!S:S)</f>
        <v>0</v>
      </c>
      <c r="L42" s="41">
        <f t="shared" si="2"/>
        <v>0</v>
      </c>
      <c r="M42" s="42">
        <f t="shared" si="3"/>
        <v>0</v>
      </c>
    </row>
    <row r="43" spans="2:13" s="5" customFormat="1" ht="20.100000000000001" customHeight="1" x14ac:dyDescent="0.15">
      <c r="B43" s="61"/>
      <c r="C43" s="35" t="s">
        <v>53</v>
      </c>
      <c r="D43" s="35"/>
      <c r="E43" s="36">
        <f>SUMIF(구세외징수보고서!$AA:$AA,MID($C43,8,99),구세외징수보고서!F:F)</f>
        <v>0</v>
      </c>
      <c r="F43" s="36">
        <f>SUMIF(구세외징수보고서!$AA:$AA,MID($C43,8,99),구세외징수보고서!J:J)</f>
        <v>0</v>
      </c>
      <c r="G43" s="36">
        <f>SUMIF(구세외징수보고서!$AA:$AA,MID($C43,8,99),구세외징수보고서!L:L)</f>
        <v>0</v>
      </c>
      <c r="H43" s="36">
        <f>SUMIF(구세외징수보고서!$AA:$AA,MID($C43,8,99),구세외징수보고서!P:P)</f>
        <v>0</v>
      </c>
      <c r="I43" s="37">
        <f>F43-G43-H43</f>
        <v>0</v>
      </c>
      <c r="J43" s="37">
        <f>I43-K43</f>
        <v>0</v>
      </c>
      <c r="K43" s="36">
        <f>SUMIF(구세외징수보고서!$AA:$AA,MID($C43,8,99),구세외징수보고서!S:S)</f>
        <v>0</v>
      </c>
      <c r="L43" s="41">
        <f t="shared" si="2"/>
        <v>0</v>
      </c>
      <c r="M43" s="42">
        <f t="shared" si="3"/>
        <v>0</v>
      </c>
    </row>
    <row r="44" spans="2:13" s="5" customFormat="1" ht="20.100000000000001" customHeight="1" x14ac:dyDescent="0.15">
      <c r="B44" s="61"/>
      <c r="C44" s="35" t="s">
        <v>54</v>
      </c>
      <c r="D44" s="35"/>
      <c r="E44" s="36">
        <f>SUMIF(구세외징수보고서!$AA:$AA,MID($C44,8,99),구세외징수보고서!F:F)</f>
        <v>12044085000</v>
      </c>
      <c r="F44" s="36">
        <f>SUMIF(구세외징수보고서!$AA:$AA,MID($C44,8,99),구세외징수보고서!J:J)</f>
        <v>267043680</v>
      </c>
      <c r="G44" s="36">
        <f>SUMIF(구세외징수보고서!$AA:$AA,MID($C44,8,99),구세외징수보고서!L:L)</f>
        <v>251265370</v>
      </c>
      <c r="H44" s="36">
        <f>SUMIF(구세외징수보고서!$AA:$AA,MID($C44,8,99),구세외징수보고서!P:P)</f>
        <v>0</v>
      </c>
      <c r="I44" s="37">
        <f>F44-G44-H44</f>
        <v>15778310</v>
      </c>
      <c r="J44" s="37">
        <f>I44-K44</f>
        <v>0</v>
      </c>
      <c r="K44" s="36">
        <f>SUMIF(구세외징수보고서!$AA:$AA,MID($C44,8,99),구세외징수보고서!S:S)</f>
        <v>15778310</v>
      </c>
      <c r="L44" s="41"/>
      <c r="M44" s="42"/>
    </row>
    <row r="45" spans="2:13" s="5" customFormat="1" ht="20.100000000000001" customHeight="1" x14ac:dyDescent="0.15">
      <c r="B45" s="62"/>
      <c r="C45" s="35" t="s">
        <v>55</v>
      </c>
      <c r="D45" s="35"/>
      <c r="E45" s="36">
        <f>SUMIF(구세외징수보고서!$AA:$AA,MID($C45,8,99),구세외징수보고서!F:F)</f>
        <v>32000000</v>
      </c>
      <c r="F45" s="36">
        <f>SUMIF(구세외징수보고서!$AA:$AA,MID($C45,8,99),구세외징수보고서!J:J)</f>
        <v>8000</v>
      </c>
      <c r="G45" s="36">
        <f>SUMIF(구세외징수보고서!$AA:$AA,MID($C45,8,99),구세외징수보고서!L:L)</f>
        <v>8000</v>
      </c>
      <c r="H45" s="36">
        <f>SUMIF(구세외징수보고서!$AA:$AA,MID($C45,8,99),구세외징수보고서!P:P)</f>
        <v>0</v>
      </c>
      <c r="I45" s="37">
        <f>F45-G45-H45</f>
        <v>0</v>
      </c>
      <c r="J45" s="37">
        <f>I45-K45</f>
        <v>0</v>
      </c>
      <c r="K45" s="36">
        <f>SUMIF(구세외징수보고서!$AA:$AA,MID($C45,8,99),구세외징수보고서!S:S)</f>
        <v>0</v>
      </c>
      <c r="L45" s="41">
        <f t="shared" si="2"/>
        <v>2.5000000000000001E-2</v>
      </c>
      <c r="M45" s="42">
        <f t="shared" si="3"/>
        <v>100</v>
      </c>
    </row>
    <row r="46" spans="2:13" s="5" customFormat="1" ht="20.100000000000001" customHeight="1" x14ac:dyDescent="0.15">
      <c r="B46" s="31" t="s">
        <v>113</v>
      </c>
      <c r="C46" s="32"/>
      <c r="D46" s="32"/>
      <c r="E46" s="33">
        <f>SUM(E47)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</row>
    <row r="47" spans="2:13" s="5" customFormat="1" ht="20.100000000000001" customHeight="1" x14ac:dyDescent="0.15">
      <c r="B47" s="60"/>
      <c r="C47" s="35" t="s">
        <v>58</v>
      </c>
      <c r="D47" s="35"/>
      <c r="E47" s="36">
        <f>SUMIF(구세외징수보고서!$AA:$AA,MID($C47,8,99),구세외징수보고서!F:F)</f>
        <v>0</v>
      </c>
      <c r="F47" s="36">
        <f>SUMIF(구세외징수보고서!$AA:$AA,MID($C47,8,99),구세외징수보고서!J:J)</f>
        <v>0</v>
      </c>
      <c r="G47" s="36">
        <f>SUMIF(구세외징수보고서!$AA:$AA,MID($C47,8,99),구세외징수보고서!L:L)</f>
        <v>0</v>
      </c>
      <c r="H47" s="36">
        <f>SUMIF(구세외징수보고서!$AA:$AA,MID($C47,8,99),구세외징수보고서!P:P)</f>
        <v>0</v>
      </c>
      <c r="I47" s="37">
        <f>F47-G47-H47</f>
        <v>0</v>
      </c>
      <c r="J47" s="37">
        <f>I47-K47</f>
        <v>0</v>
      </c>
      <c r="K47" s="36">
        <f>SUMIF(구세외징수보고서!$AA:$AA,MID($C47,8,99),구세외징수보고서!S:S)</f>
        <v>0</v>
      </c>
      <c r="L47" s="41">
        <f>IFERROR(G47/E47,0)*100</f>
        <v>0</v>
      </c>
      <c r="M47" s="42">
        <f>IFERROR(G47/F47,0)*100</f>
        <v>0</v>
      </c>
    </row>
    <row r="48" spans="2:13" s="5" customFormat="1" ht="20.100000000000001" customHeight="1" x14ac:dyDescent="0.15">
      <c r="B48" s="31" t="s">
        <v>114</v>
      </c>
      <c r="C48" s="32"/>
      <c r="D48" s="32"/>
      <c r="E48" s="33">
        <f>SUM(E49:E51)</f>
        <v>1222000000</v>
      </c>
      <c r="F48" s="33">
        <f t="shared" ref="F48:K48" si="15">SUM(F49:F51)</f>
        <v>192471940</v>
      </c>
      <c r="G48" s="33">
        <f t="shared" si="15"/>
        <v>192470255</v>
      </c>
      <c r="H48" s="33">
        <f t="shared" si="15"/>
        <v>0</v>
      </c>
      <c r="I48" s="33">
        <f t="shared" si="15"/>
        <v>1685</v>
      </c>
      <c r="J48" s="33">
        <f t="shared" si="15"/>
        <v>0</v>
      </c>
      <c r="K48" s="33">
        <f t="shared" si="15"/>
        <v>1685</v>
      </c>
      <c r="L48" s="39">
        <f t="shared" si="2"/>
        <v>15.750430032733224</v>
      </c>
      <c r="M48" s="40">
        <f t="shared" si="3"/>
        <v>99.999124547713294</v>
      </c>
    </row>
    <row r="49" spans="2:13" s="5" customFormat="1" ht="20.100000000000001" customHeight="1" x14ac:dyDescent="0.15">
      <c r="B49" s="60"/>
      <c r="C49" s="35" t="s">
        <v>60</v>
      </c>
      <c r="D49" s="35"/>
      <c r="E49" s="36">
        <f>SUMIF(구세외징수보고서!$AA:$AA,MID($C49,8,99),구세외징수보고서!F:F)</f>
        <v>0</v>
      </c>
      <c r="F49" s="36">
        <f>SUMIF(구세외징수보고서!$AA:$AA,MID($C49,8,99),구세외징수보고서!J:J)</f>
        <v>0</v>
      </c>
      <c r="G49" s="36">
        <f>SUMIF(구세외징수보고서!$AA:$AA,MID($C49,8,99),구세외징수보고서!L:L)</f>
        <v>0</v>
      </c>
      <c r="H49" s="36">
        <f>SUMIF(구세외징수보고서!$AA:$AA,MID($C49,8,99),구세외징수보고서!P:P)</f>
        <v>0</v>
      </c>
      <c r="I49" s="37">
        <f>F49-G49-H49</f>
        <v>0</v>
      </c>
      <c r="J49" s="37">
        <f>I49-K49</f>
        <v>0</v>
      </c>
      <c r="K49" s="36">
        <f>SUMIF(구세외징수보고서!$AA:$AA,MID($C49,8,99),구세외징수보고서!S:S)</f>
        <v>0</v>
      </c>
      <c r="L49" s="41">
        <f t="shared" si="2"/>
        <v>0</v>
      </c>
      <c r="M49" s="42">
        <f t="shared" si="3"/>
        <v>0</v>
      </c>
    </row>
    <row r="50" spans="2:13" s="5" customFormat="1" ht="20.100000000000001" customHeight="1" x14ac:dyDescent="0.15">
      <c r="B50" s="61"/>
      <c r="C50" s="35" t="s">
        <v>61</v>
      </c>
      <c r="D50" s="35"/>
      <c r="E50" s="36">
        <f>SUMIF(구세외징수보고서!$AA:$AA,MID($C50,8,99),구세외징수보고서!F:F)</f>
        <v>4000000</v>
      </c>
      <c r="F50" s="36">
        <f>SUMIF(구세외징수보고서!$AA:$AA,MID($C50,8,99),구세외징수보고서!J:J)</f>
        <v>127735609</v>
      </c>
      <c r="G50" s="36">
        <f>SUMIF(구세외징수보고서!$AA:$AA,MID($C50,8,99),구세외징수보고서!L:L)</f>
        <v>127733924</v>
      </c>
      <c r="H50" s="36">
        <f>SUMIF(구세외징수보고서!$AA:$AA,MID($C50,8,99),구세외징수보고서!P:P)</f>
        <v>0</v>
      </c>
      <c r="I50" s="37">
        <f>F50-G50-H50</f>
        <v>1685</v>
      </c>
      <c r="J50" s="37">
        <f>I50-K50</f>
        <v>0</v>
      </c>
      <c r="K50" s="36">
        <f>SUMIF(구세외징수보고서!$AA:$AA,MID($C50,8,99),구세외징수보고서!S:S)</f>
        <v>1685</v>
      </c>
      <c r="L50" s="41">
        <f>IFERROR(G50/E50,0)*100</f>
        <v>3193.3481000000002</v>
      </c>
      <c r="M50" s="42">
        <f>IFERROR(G50/F50,0)*100</f>
        <v>99.998680869012802</v>
      </c>
    </row>
    <row r="51" spans="2:13" s="5" customFormat="1" ht="20.100000000000001" customHeight="1" x14ac:dyDescent="0.15">
      <c r="B51" s="62"/>
      <c r="C51" s="35" t="s">
        <v>62</v>
      </c>
      <c r="D51" s="35"/>
      <c r="E51" s="36">
        <f>SUMIF(구세외징수보고서!$AA:$AA,MID($C51,8,99),구세외징수보고서!F:F)</f>
        <v>1218000000</v>
      </c>
      <c r="F51" s="36">
        <f>SUMIF(구세외징수보고서!$AA:$AA,MID($C51,8,99),구세외징수보고서!J:J)</f>
        <v>64736331</v>
      </c>
      <c r="G51" s="36">
        <f>SUMIF(구세외징수보고서!$AA:$AA,MID($C51,8,99),구세외징수보고서!L:L)</f>
        <v>64736331</v>
      </c>
      <c r="H51" s="36">
        <f>SUMIF(구세외징수보고서!$AA:$AA,MID($C51,8,99),구세외징수보고서!P:P)</f>
        <v>0</v>
      </c>
      <c r="I51" s="37">
        <f>F51-G51-H51</f>
        <v>0</v>
      </c>
      <c r="J51" s="37">
        <f>I51-K51</f>
        <v>0</v>
      </c>
      <c r="K51" s="36">
        <f>SUMIF(구세외징수보고서!$AA:$AA,MID($C51,8,99),구세외징수보고서!S:S)</f>
        <v>0</v>
      </c>
      <c r="L51" s="41">
        <f>IFERROR(G51/E51,0)*100</f>
        <v>5.3149697044334978</v>
      </c>
      <c r="M51" s="42">
        <f>IFERROR(G51/F51,0)*100</f>
        <v>100</v>
      </c>
    </row>
    <row r="52" spans="2:13" s="5" customFormat="1" ht="20.100000000000001" customHeight="1" x14ac:dyDescent="0.15">
      <c r="B52" s="48" t="s">
        <v>115</v>
      </c>
      <c r="C52" s="49"/>
      <c r="D52" s="49"/>
      <c r="E52" s="33">
        <f>SUM(E53:E59)</f>
        <v>1528006000</v>
      </c>
      <c r="F52" s="33">
        <f t="shared" ref="F52:K52" si="16">SUM(F53:F59)</f>
        <v>3884739916</v>
      </c>
      <c r="G52" s="33">
        <f t="shared" si="16"/>
        <v>1446244834</v>
      </c>
      <c r="H52" s="33">
        <f t="shared" si="16"/>
        <v>0</v>
      </c>
      <c r="I52" s="33">
        <f t="shared" si="16"/>
        <v>2438495082</v>
      </c>
      <c r="J52" s="33">
        <f t="shared" si="16"/>
        <v>0</v>
      </c>
      <c r="K52" s="33">
        <f t="shared" si="16"/>
        <v>2438495082</v>
      </c>
      <c r="L52" s="39">
        <f t="shared" si="2"/>
        <v>94.649159361939681</v>
      </c>
      <c r="M52" s="40">
        <f t="shared" si="3"/>
        <v>37.228871565980015</v>
      </c>
    </row>
    <row r="53" spans="2:13" s="5" customFormat="1" ht="20.100000000000001" customHeight="1" x14ac:dyDescent="0.15">
      <c r="B53" s="60"/>
      <c r="C53" s="35" t="s">
        <v>64</v>
      </c>
      <c r="D53" s="35"/>
      <c r="E53" s="36">
        <f>SUMIF(구세외징수보고서!$AA:$AA,MID($C53,8,99),구세외징수보고서!F:F)</f>
        <v>0</v>
      </c>
      <c r="F53" s="36">
        <f>SUMIF(구세외징수보고서!$AA:$AA,MID($C53,8,99),구세외징수보고서!J:J)</f>
        <v>0</v>
      </c>
      <c r="G53" s="36">
        <f>SUMIF(구세외징수보고서!$AA:$AA,MID($C53,8,99),구세외징수보고서!L:L)</f>
        <v>0</v>
      </c>
      <c r="H53" s="36">
        <f>SUMIF(구세외징수보고서!$AA:$AA,MID($C53,8,99),구세외징수보고서!P:P)</f>
        <v>0</v>
      </c>
      <c r="I53" s="37">
        <f t="shared" ref="I53:I58" si="17">F53-G53-H53</f>
        <v>0</v>
      </c>
      <c r="J53" s="37">
        <f t="shared" ref="J53:J58" si="18">I53-K53</f>
        <v>0</v>
      </c>
      <c r="K53" s="36">
        <f>SUMIF(구세외징수보고서!$AA:$AA,MID($C53,8,99),구세외징수보고서!S:S)</f>
        <v>0</v>
      </c>
      <c r="L53" s="41">
        <f t="shared" si="2"/>
        <v>0</v>
      </c>
      <c r="M53" s="42">
        <f t="shared" si="3"/>
        <v>0</v>
      </c>
    </row>
    <row r="54" spans="2:13" s="5" customFormat="1" ht="20.100000000000001" customHeight="1" x14ac:dyDescent="0.15">
      <c r="B54" s="61"/>
      <c r="C54" s="35" t="s">
        <v>65</v>
      </c>
      <c r="D54" s="35"/>
      <c r="E54" s="36">
        <f>SUMIF(구세외징수보고서!$AA:$AA,MID($C54,8,99),구세외징수보고서!F:F)</f>
        <v>0</v>
      </c>
      <c r="F54" s="36">
        <f>SUMIF(구세외징수보고서!$AA:$AA,MID($C54,8,99),구세외징수보고서!J:J)</f>
        <v>0</v>
      </c>
      <c r="G54" s="36">
        <f>SUMIF(구세외징수보고서!$AA:$AA,MID($C54,8,99),구세외징수보고서!L:L)</f>
        <v>0</v>
      </c>
      <c r="H54" s="36">
        <f>SUMIF(구세외징수보고서!$AA:$AA,MID($C54,8,99),구세외징수보고서!P:P)</f>
        <v>0</v>
      </c>
      <c r="I54" s="37">
        <f t="shared" si="17"/>
        <v>0</v>
      </c>
      <c r="J54" s="37">
        <f t="shared" si="18"/>
        <v>0</v>
      </c>
      <c r="K54" s="36">
        <f>SUMIF(구세외징수보고서!$AA:$AA,MID($C54,8,99),구세외징수보고서!S:S)</f>
        <v>0</v>
      </c>
      <c r="L54" s="41">
        <f t="shared" si="2"/>
        <v>0</v>
      </c>
      <c r="M54" s="42">
        <f t="shared" si="3"/>
        <v>0</v>
      </c>
    </row>
    <row r="55" spans="2:13" s="5" customFormat="1" ht="20.100000000000001" customHeight="1" x14ac:dyDescent="0.15">
      <c r="B55" s="61"/>
      <c r="C55" s="35" t="s">
        <v>66</v>
      </c>
      <c r="D55" s="35"/>
      <c r="E55" s="36">
        <f>SUMIF(구세외징수보고서!$AA:$AA,MID($C55,8,99),구세외징수보고서!F:F)</f>
        <v>0</v>
      </c>
      <c r="F55" s="36">
        <f>SUMIF(구세외징수보고서!$AA:$AA,MID($C55,8,99),구세외징수보고서!J:J)</f>
        <v>0</v>
      </c>
      <c r="G55" s="36">
        <f>SUMIF(구세외징수보고서!$AA:$AA,MID($C55,8,99),구세외징수보고서!L:L)</f>
        <v>0</v>
      </c>
      <c r="H55" s="36">
        <f>SUMIF(구세외징수보고서!$AA:$AA,MID($C55,8,99),구세외징수보고서!P:P)</f>
        <v>0</v>
      </c>
      <c r="I55" s="37">
        <f t="shared" si="17"/>
        <v>0</v>
      </c>
      <c r="J55" s="37">
        <f t="shared" si="18"/>
        <v>0</v>
      </c>
      <c r="K55" s="36">
        <f>SUMIF(구세외징수보고서!$AA:$AA,MID($C55,8,99),구세외징수보고서!S:S)</f>
        <v>0</v>
      </c>
      <c r="L55" s="41">
        <f t="shared" si="2"/>
        <v>0</v>
      </c>
      <c r="M55" s="42">
        <f t="shared" si="3"/>
        <v>0</v>
      </c>
    </row>
    <row r="56" spans="2:13" s="5" customFormat="1" ht="20.100000000000001" customHeight="1" x14ac:dyDescent="0.15">
      <c r="B56" s="61"/>
      <c r="C56" s="35" t="s">
        <v>67</v>
      </c>
      <c r="D56" s="35"/>
      <c r="E56" s="36">
        <f>SUMIF(구세외징수보고서!$AA:$AA,MID($C56,8,99),구세외징수보고서!F:F)</f>
        <v>434966000</v>
      </c>
      <c r="F56" s="36">
        <f>SUMIF(구세외징수보고서!$AA:$AA,MID($C56,8,99),구세외징수보고서!J:J)</f>
        <v>2444137370</v>
      </c>
      <c r="G56" s="36">
        <f>SUMIF(구세외징수보고서!$AA:$AA,MID($C56,8,99),구세외징수보고서!L:L)</f>
        <v>7273500</v>
      </c>
      <c r="H56" s="36">
        <f>SUMIF(구세외징수보고서!$AA:$AA,MID($C56,8,99),구세외징수보고서!P:P)</f>
        <v>0</v>
      </c>
      <c r="I56" s="37">
        <f t="shared" si="17"/>
        <v>2436863870</v>
      </c>
      <c r="J56" s="37">
        <f t="shared" si="18"/>
        <v>0</v>
      </c>
      <c r="K56" s="36">
        <f>SUMIF(구세외징수보고서!$AA:$AA,MID($C56,8,99),구세외징수보고서!S:S)</f>
        <v>2436863870</v>
      </c>
      <c r="L56" s="41">
        <f t="shared" si="2"/>
        <v>1.672199666180805</v>
      </c>
      <c r="M56" s="42">
        <f t="shared" si="3"/>
        <v>0.29758965634570694</v>
      </c>
    </row>
    <row r="57" spans="2:13" s="5" customFormat="1" ht="20.100000000000001" customHeight="1" x14ac:dyDescent="0.15">
      <c r="B57" s="61"/>
      <c r="C57" s="35" t="s">
        <v>68</v>
      </c>
      <c r="D57" s="35"/>
      <c r="E57" s="36">
        <f>SUMIF(구세외징수보고서!$AA:$AA,MID($C57,8,99),구세외징수보고서!F:F)</f>
        <v>0</v>
      </c>
      <c r="F57" s="36">
        <f>SUMIF(구세외징수보고서!$AA:$AA,MID($C57,8,99),구세외징수보고서!J:J)</f>
        <v>0</v>
      </c>
      <c r="G57" s="36">
        <f>SUMIF(구세외징수보고서!$AA:$AA,MID($C57,8,99),구세외징수보고서!L:L)</f>
        <v>0</v>
      </c>
      <c r="H57" s="36">
        <f>SUMIF(구세외징수보고서!$AA:$AA,MID($C57,8,99),구세외징수보고서!P:P)</f>
        <v>0</v>
      </c>
      <c r="I57" s="37">
        <f t="shared" si="17"/>
        <v>0</v>
      </c>
      <c r="J57" s="37">
        <f t="shared" si="18"/>
        <v>0</v>
      </c>
      <c r="K57" s="36">
        <f>SUMIF(구세외징수보고서!$AA:$AA,MID($C57,8,99),구세외징수보고서!S:S)</f>
        <v>0</v>
      </c>
      <c r="L57" s="41">
        <f t="shared" si="2"/>
        <v>0</v>
      </c>
      <c r="M57" s="42">
        <f t="shared" si="3"/>
        <v>0</v>
      </c>
    </row>
    <row r="58" spans="2:13" s="5" customFormat="1" ht="20.100000000000001" customHeight="1" x14ac:dyDescent="0.15">
      <c r="B58" s="61"/>
      <c r="C58" s="35" t="s">
        <v>69</v>
      </c>
      <c r="D58" s="35"/>
      <c r="E58" s="36">
        <f>SUMIF(구세외징수보고서!$AA:$AA,MID($C58,8,99),구세외징수보고서!F:F)</f>
        <v>0</v>
      </c>
      <c r="F58" s="36">
        <f>SUMIF(구세외징수보고서!$AA:$AA,MID($C58,8,99),구세외징수보고서!J:J)</f>
        <v>239090</v>
      </c>
      <c r="G58" s="36">
        <f>SUMIF(구세외징수보고서!$AA:$AA,MID($C58,8,99),구세외징수보고서!L:L)</f>
        <v>239090</v>
      </c>
      <c r="H58" s="36">
        <f>SUMIF(구세외징수보고서!$AA:$AA,MID($C58,8,99),구세외징수보고서!P:P)</f>
        <v>0</v>
      </c>
      <c r="I58" s="37">
        <f t="shared" si="17"/>
        <v>0</v>
      </c>
      <c r="J58" s="37">
        <f t="shared" si="18"/>
        <v>0</v>
      </c>
      <c r="K58" s="36">
        <f>SUMIF(구세외징수보고서!$AA:$AA,MID($C58,8,99),구세외징수보고서!S:S)</f>
        <v>0</v>
      </c>
      <c r="L58" s="41"/>
      <c r="M58" s="42"/>
    </row>
    <row r="59" spans="2:13" s="5" customFormat="1" ht="20.100000000000001" customHeight="1" x14ac:dyDescent="0.15">
      <c r="B59" s="62"/>
      <c r="C59" s="35" t="s">
        <v>70</v>
      </c>
      <c r="D59" s="35"/>
      <c r="E59" s="36">
        <f>SUMIF(구세외징수보고서!$AA:$AA,MID($C59,8,99),구세외징수보고서!F:F)</f>
        <v>1093040000</v>
      </c>
      <c r="F59" s="36">
        <f>SUMIF(구세외징수보고서!$AA:$AA,MID($C59,8,99),구세외징수보고서!J:J)</f>
        <v>1440363456</v>
      </c>
      <c r="G59" s="36">
        <f>SUMIF(구세외징수보고서!$AA:$AA,MID($C59,8,99),구세외징수보고서!L:L)</f>
        <v>1438732244</v>
      </c>
      <c r="H59" s="36">
        <f>SUMIF(구세외징수보고서!$AA:$AA,MID($C59,8,99),구세외징수보고서!P:P)</f>
        <v>0</v>
      </c>
      <c r="I59" s="37">
        <f>F59-G59-H59</f>
        <v>1631212</v>
      </c>
      <c r="J59" s="37">
        <f>I59-K59</f>
        <v>0</v>
      </c>
      <c r="K59" s="36">
        <f>SUMIF(구세외징수보고서!$AA:$AA,MID($C59,8,99),구세외징수보고서!S:S)</f>
        <v>1631212</v>
      </c>
      <c r="L59" s="41">
        <f t="shared" si="2"/>
        <v>131.62667825514163</v>
      </c>
      <c r="M59" s="42">
        <f t="shared" si="3"/>
        <v>99.886749973195649</v>
      </c>
    </row>
    <row r="60" spans="2:13" s="5" customFormat="1" ht="20.100000000000001" customHeight="1" x14ac:dyDescent="0.15">
      <c r="B60" s="31" t="s">
        <v>116</v>
      </c>
      <c r="C60" s="32"/>
      <c r="D60" s="32"/>
      <c r="E60" s="50">
        <f>SUM(E61)</f>
        <v>2100000000</v>
      </c>
      <c r="F60" s="50">
        <f t="shared" ref="F60:K60" si="19">F61</f>
        <v>21495191386</v>
      </c>
      <c r="G60" s="50">
        <f t="shared" si="19"/>
        <v>399632593</v>
      </c>
      <c r="H60" s="50">
        <f t="shared" si="19"/>
        <v>177121930</v>
      </c>
      <c r="I60" s="50">
        <f t="shared" si="19"/>
        <v>20918436863</v>
      </c>
      <c r="J60" s="50">
        <f t="shared" si="19"/>
        <v>20520058243</v>
      </c>
      <c r="K60" s="50">
        <f t="shared" si="19"/>
        <v>398378620</v>
      </c>
      <c r="L60" s="39">
        <f t="shared" si="2"/>
        <v>19.030123476190479</v>
      </c>
      <c r="M60" s="40">
        <f t="shared" si="3"/>
        <v>1.8591720623631389</v>
      </c>
    </row>
    <row r="61" spans="2:13" s="5" customFormat="1" ht="20.100000000000001" customHeight="1" x14ac:dyDescent="0.15">
      <c r="B61" s="46"/>
      <c r="C61" s="35" t="s">
        <v>72</v>
      </c>
      <c r="D61" s="35"/>
      <c r="E61" s="36">
        <f>SUMIF(구세외징수보고서!$AA:$AA,MID($C61,8,99),구세외징수보고서!F:F)</f>
        <v>2100000000</v>
      </c>
      <c r="F61" s="36">
        <f>SUMIF(구세외징수보고서!$AA:$AA,MID($C61,8,99),구세외징수보고서!J:J)</f>
        <v>21495191386</v>
      </c>
      <c r="G61" s="36">
        <f>SUMIF(구세외징수보고서!$AA:$AA,MID($C61,8,99),구세외징수보고서!L:L)</f>
        <v>399632593</v>
      </c>
      <c r="H61" s="36">
        <f>SUMIF(구세외징수보고서!$AA:$AA,MID($C61,8,99),구세외징수보고서!P:P)</f>
        <v>177121930</v>
      </c>
      <c r="I61" s="37">
        <f>F61-G61-H61</f>
        <v>20918436863</v>
      </c>
      <c r="J61" s="37">
        <f>I61-K61</f>
        <v>20520058243</v>
      </c>
      <c r="K61" s="36">
        <f>SUMIF(구세외징수보고서!$AA:$AA,MID($C61,8,99),구세외징수보고서!S:S)</f>
        <v>398378620</v>
      </c>
      <c r="L61" s="41">
        <f>IFERROR(G61/E61,0)*100</f>
        <v>19.030123476190479</v>
      </c>
      <c r="M61" s="42">
        <f>IFERROR(G61/F61,0)*100</f>
        <v>1.8591720623631389</v>
      </c>
    </row>
    <row r="62" spans="2:13" s="10" customFormat="1" ht="20.100000000000001" customHeight="1" x14ac:dyDescent="0.15">
      <c r="B62" s="243" t="s">
        <v>117</v>
      </c>
      <c r="C62" s="244"/>
      <c r="D62" s="244"/>
      <c r="E62" s="43">
        <f>E63+E65+E67+E69+E72+E74+E76</f>
        <v>2519339000</v>
      </c>
      <c r="F62" s="43">
        <f t="shared" ref="F62:K62" si="20">F63+F65+F67+F69+F72+F74+F76</f>
        <v>1702383910</v>
      </c>
      <c r="G62" s="43">
        <f t="shared" si="20"/>
        <v>369816520</v>
      </c>
      <c r="H62" s="43">
        <f t="shared" si="20"/>
        <v>0</v>
      </c>
      <c r="I62" s="43">
        <f t="shared" si="20"/>
        <v>1332567390</v>
      </c>
      <c r="J62" s="43">
        <f t="shared" si="20"/>
        <v>92123930</v>
      </c>
      <c r="K62" s="43">
        <f t="shared" si="20"/>
        <v>1240443460</v>
      </c>
      <c r="L62" s="44">
        <f t="shared" si="2"/>
        <v>14.679109083771577</v>
      </c>
      <c r="M62" s="45">
        <f t="shared" si="3"/>
        <v>21.723450147035283</v>
      </c>
    </row>
    <row r="63" spans="2:13" s="5" customFormat="1" ht="20.100000000000001" customHeight="1" x14ac:dyDescent="0.15">
      <c r="B63" s="31" t="s">
        <v>118</v>
      </c>
      <c r="C63" s="32"/>
      <c r="D63" s="32"/>
      <c r="E63" s="50">
        <f>SUM(E64)</f>
        <v>160046000</v>
      </c>
      <c r="F63" s="50">
        <f t="shared" ref="F63:K63" si="21">F64</f>
        <v>19655000</v>
      </c>
      <c r="G63" s="50">
        <f t="shared" si="21"/>
        <v>1025000</v>
      </c>
      <c r="H63" s="50">
        <f t="shared" si="21"/>
        <v>0</v>
      </c>
      <c r="I63" s="50">
        <f t="shared" si="21"/>
        <v>18630000</v>
      </c>
      <c r="J63" s="50">
        <f t="shared" si="21"/>
        <v>200000</v>
      </c>
      <c r="K63" s="50">
        <f t="shared" si="21"/>
        <v>18430000</v>
      </c>
      <c r="L63" s="39">
        <f t="shared" si="2"/>
        <v>0.64044087324894095</v>
      </c>
      <c r="M63" s="40">
        <f t="shared" si="3"/>
        <v>5.2149580259475963</v>
      </c>
    </row>
    <row r="64" spans="2:13" s="5" customFormat="1" ht="20.100000000000001" customHeight="1" x14ac:dyDescent="0.15">
      <c r="B64" s="46"/>
      <c r="C64" s="35" t="s">
        <v>119</v>
      </c>
      <c r="D64" s="35"/>
      <c r="E64" s="36">
        <f>SUMIF(구세외징수보고서!$AA:$AA,MID($C64,8,99),구세외징수보고서!F:F)</f>
        <v>160046000</v>
      </c>
      <c r="F64" s="36">
        <f>SUMIF(구세외징수보고서!$AA:$AA,MID($C64,8,99),구세외징수보고서!J:J)</f>
        <v>19655000</v>
      </c>
      <c r="G64" s="36">
        <f>SUMIF(구세외징수보고서!$AA:$AA,MID($C64,8,99),구세외징수보고서!L:L)</f>
        <v>1025000</v>
      </c>
      <c r="H64" s="36">
        <f>SUMIF(구세외징수보고서!$AA:$AA,MID($C64,8,99),구세외징수보고서!P:P)</f>
        <v>0</v>
      </c>
      <c r="I64" s="37">
        <f>F64-G64-H64</f>
        <v>18630000</v>
      </c>
      <c r="J64" s="37">
        <f>I64-K64</f>
        <v>200000</v>
      </c>
      <c r="K64" s="36">
        <f>SUMIF(구세외징수보고서!$AA:$AA,MID($C64,8,99),구세외징수보고서!S:S)</f>
        <v>18430000</v>
      </c>
      <c r="L64" s="41">
        <f t="shared" si="2"/>
        <v>0.64044087324894095</v>
      </c>
      <c r="M64" s="42">
        <f t="shared" si="3"/>
        <v>5.2149580259475963</v>
      </c>
    </row>
    <row r="65" spans="2:13" s="5" customFormat="1" ht="20.100000000000001" customHeight="1" x14ac:dyDescent="0.15">
      <c r="B65" s="31" t="s">
        <v>120</v>
      </c>
      <c r="C65" s="32"/>
      <c r="D65" s="32"/>
      <c r="E65" s="50">
        <f>SUM(E66)</f>
        <v>321500000</v>
      </c>
      <c r="F65" s="51">
        <f t="shared" ref="F65:K65" si="22">F66</f>
        <v>50304830</v>
      </c>
      <c r="G65" s="51">
        <f t="shared" si="22"/>
        <v>10992850</v>
      </c>
      <c r="H65" s="51">
        <f t="shared" si="22"/>
        <v>0</v>
      </c>
      <c r="I65" s="51">
        <f t="shared" si="22"/>
        <v>39311980</v>
      </c>
      <c r="J65" s="51">
        <f t="shared" si="22"/>
        <v>16764610</v>
      </c>
      <c r="K65" s="51">
        <f t="shared" si="22"/>
        <v>22547370</v>
      </c>
      <c r="L65" s="53">
        <f t="shared" si="2"/>
        <v>3.4192379471228613</v>
      </c>
      <c r="M65" s="54">
        <f t="shared" si="3"/>
        <v>21.852474205757179</v>
      </c>
    </row>
    <row r="66" spans="2:13" s="5" customFormat="1" ht="20.100000000000001" customHeight="1" x14ac:dyDescent="0.15">
      <c r="B66" s="46"/>
      <c r="C66" s="35" t="s">
        <v>121</v>
      </c>
      <c r="D66" s="35"/>
      <c r="E66" s="36">
        <f>SUMIF(구세외징수보고서!$AA:$AA,MID($C66,8,99),구세외징수보고서!F:F)</f>
        <v>321500000</v>
      </c>
      <c r="F66" s="36">
        <f>SUMIF(구세외징수보고서!$AA:$AA,MID($C66,8,99),구세외징수보고서!J:J)</f>
        <v>50304830</v>
      </c>
      <c r="G66" s="36">
        <f>SUMIF(구세외징수보고서!$AA:$AA,MID($C66,8,99),구세외징수보고서!L:L)</f>
        <v>10992850</v>
      </c>
      <c r="H66" s="36">
        <f>SUMIF(구세외징수보고서!$AA:$AA,MID($C66,8,99),구세외징수보고서!P:P)</f>
        <v>0</v>
      </c>
      <c r="I66" s="37">
        <f>F66-G66-H66</f>
        <v>39311980</v>
      </c>
      <c r="J66" s="37">
        <f>I66-K66</f>
        <v>16764610</v>
      </c>
      <c r="K66" s="36">
        <f>SUMIF(구세외징수보고서!$AA:$AA,MID($C66,8,99),구세외징수보고서!S:S)</f>
        <v>22547370</v>
      </c>
      <c r="L66" s="41">
        <f>IFERROR(G66/E66,0)*100</f>
        <v>3.4192379471228613</v>
      </c>
      <c r="M66" s="42">
        <f>IFERROR(G66/F66,0)*100</f>
        <v>21.852474205757179</v>
      </c>
    </row>
    <row r="67" spans="2:13" s="5" customFormat="1" ht="20.100000000000001" customHeight="1" x14ac:dyDescent="0.15">
      <c r="B67" s="31" t="s">
        <v>122</v>
      </c>
      <c r="C67" s="32"/>
      <c r="D67" s="32"/>
      <c r="E67" s="50">
        <f>SUM(E68)</f>
        <v>82603000</v>
      </c>
      <c r="F67" s="51">
        <f t="shared" ref="F67:K67" si="23">F68</f>
        <v>388737880</v>
      </c>
      <c r="G67" s="51">
        <f t="shared" si="23"/>
        <v>65909750</v>
      </c>
      <c r="H67" s="51">
        <f t="shared" si="23"/>
        <v>0</v>
      </c>
      <c r="I67" s="51">
        <f t="shared" si="23"/>
        <v>322828130</v>
      </c>
      <c r="J67" s="51">
        <f t="shared" si="23"/>
        <v>0</v>
      </c>
      <c r="K67" s="51">
        <f t="shared" si="23"/>
        <v>322828130</v>
      </c>
      <c r="L67" s="53">
        <f t="shared" si="2"/>
        <v>79.790988220766806</v>
      </c>
      <c r="M67" s="54">
        <f t="shared" si="3"/>
        <v>16.95480512472826</v>
      </c>
    </row>
    <row r="68" spans="2:13" s="5" customFormat="1" ht="20.100000000000001" customHeight="1" x14ac:dyDescent="0.15">
      <c r="B68" s="46"/>
      <c r="C68" s="35" t="s">
        <v>123</v>
      </c>
      <c r="D68" s="35"/>
      <c r="E68" s="36">
        <f>SUMIF(구세외징수보고서!$AA:$AA,MID($C68,8,99),구세외징수보고서!F:F)</f>
        <v>82603000</v>
      </c>
      <c r="F68" s="36">
        <f>SUMIF(구세외징수보고서!$AA:$AA,MID($C68,8,99),구세외징수보고서!J:J)</f>
        <v>388737880</v>
      </c>
      <c r="G68" s="36">
        <f>SUMIF(구세외징수보고서!$AA:$AA,MID($C68,8,99),구세외징수보고서!L:L)</f>
        <v>65909750</v>
      </c>
      <c r="H68" s="36">
        <f>SUMIF(구세외징수보고서!$AA:$AA,MID($C68,8,99),구세외징수보고서!P:P)</f>
        <v>0</v>
      </c>
      <c r="I68" s="37">
        <f>F68-G68-H68</f>
        <v>322828130</v>
      </c>
      <c r="J68" s="37">
        <f>I68-K68</f>
        <v>0</v>
      </c>
      <c r="K68" s="36">
        <f>SUMIF(구세외징수보고서!$AA:$AA,MID($C68,8,99),구세외징수보고서!S:S)</f>
        <v>322828130</v>
      </c>
      <c r="L68" s="41">
        <f t="shared" si="2"/>
        <v>79.790988220766806</v>
      </c>
      <c r="M68" s="42">
        <f t="shared" si="3"/>
        <v>16.95480512472826</v>
      </c>
    </row>
    <row r="69" spans="2:13" s="5" customFormat="1" ht="20.100000000000001" customHeight="1" x14ac:dyDescent="0.15">
      <c r="B69" s="31" t="s">
        <v>124</v>
      </c>
      <c r="C69" s="32"/>
      <c r="D69" s="32"/>
      <c r="E69" s="52">
        <f>SUM(E70:E71)</f>
        <v>1537340000</v>
      </c>
      <c r="F69" s="52">
        <f t="shared" ref="F69:K69" si="24">SUM(F70:F71)</f>
        <v>355930790</v>
      </c>
      <c r="G69" s="52">
        <f t="shared" si="24"/>
        <v>163644280</v>
      </c>
      <c r="H69" s="52">
        <f t="shared" si="24"/>
        <v>0</v>
      </c>
      <c r="I69" s="52">
        <f t="shared" si="24"/>
        <v>192286510</v>
      </c>
      <c r="J69" s="52">
        <f t="shared" si="24"/>
        <v>74242530</v>
      </c>
      <c r="K69" s="52">
        <f t="shared" si="24"/>
        <v>118043980</v>
      </c>
      <c r="L69" s="53">
        <f t="shared" si="2"/>
        <v>10.644638141204938</v>
      </c>
      <c r="M69" s="54">
        <f t="shared" si="3"/>
        <v>45.976432665462859</v>
      </c>
    </row>
    <row r="70" spans="2:13" s="5" customFormat="1" ht="20.100000000000001" customHeight="1" x14ac:dyDescent="0.15">
      <c r="B70" s="60"/>
      <c r="C70" s="35" t="s">
        <v>81</v>
      </c>
      <c r="D70" s="35"/>
      <c r="E70" s="36">
        <f>SUMIF(구세외징수보고서!$AA:$AA,MID($C70,8,99),구세외징수보고서!F:F)</f>
        <v>545000000</v>
      </c>
      <c r="F70" s="36">
        <f>SUMIF(구세외징수보고서!$AA:$AA,MID($C70,8,99),구세외징수보고서!J:J)</f>
        <v>158401380</v>
      </c>
      <c r="G70" s="36">
        <f>SUMIF(구세외징수보고서!$AA:$AA,MID($C70,8,99),구세외징수보고서!L:L)</f>
        <v>48186060</v>
      </c>
      <c r="H70" s="36">
        <f>SUMIF(구세외징수보고서!$AA:$AA,MID($C70,8,99),구세외징수보고서!P:P)</f>
        <v>0</v>
      </c>
      <c r="I70" s="37">
        <f>F70-G70-H70</f>
        <v>110215320</v>
      </c>
      <c r="J70" s="37">
        <f>I70-K70</f>
        <v>104974520</v>
      </c>
      <c r="K70" s="36">
        <f>SUMIF(구세외징수보고서!$AA:$AA,MID($C70,8,99),구세외징수보고서!S:S)</f>
        <v>5240800</v>
      </c>
      <c r="L70" s="56">
        <f t="shared" si="2"/>
        <v>8.8414788990825688</v>
      </c>
      <c r="M70" s="57">
        <f t="shared" si="3"/>
        <v>30.420227399534017</v>
      </c>
    </row>
    <row r="71" spans="2:13" s="5" customFormat="1" ht="20.100000000000001" customHeight="1" x14ac:dyDescent="0.15">
      <c r="B71" s="62"/>
      <c r="C71" s="35" t="s">
        <v>82</v>
      </c>
      <c r="D71" s="35"/>
      <c r="E71" s="36">
        <f>SUMIF(구세외징수보고서!$AA:$AA,MID($C71,8,99),구세외징수보고서!F:F)</f>
        <v>992340000</v>
      </c>
      <c r="F71" s="36">
        <f>SUMIF(구세외징수보고서!$AA:$AA,MID($C71,8,99),구세외징수보고서!J:J)</f>
        <v>197529410</v>
      </c>
      <c r="G71" s="36">
        <f>SUMIF(구세외징수보고서!$AA:$AA,MID($C71,8,99),구세외징수보고서!L:L)</f>
        <v>115458220</v>
      </c>
      <c r="H71" s="36">
        <f>SUMIF(구세외징수보고서!$AA:$AA,MID($C71,8,99),구세외징수보고서!P:P)</f>
        <v>0</v>
      </c>
      <c r="I71" s="37">
        <f>F71-G71-H71</f>
        <v>82071190</v>
      </c>
      <c r="J71" s="37">
        <f>I71-K71</f>
        <v>-30731990</v>
      </c>
      <c r="K71" s="36">
        <f>SUMIF(구세외징수보고서!$AA:$AA,MID($C71,8,99),구세외징수보고서!S:S)</f>
        <v>112803180</v>
      </c>
      <c r="L71" s="56">
        <f t="shared" si="2"/>
        <v>11.634945683938973</v>
      </c>
      <c r="M71" s="57">
        <f t="shared" si="3"/>
        <v>58.451154185090715</v>
      </c>
    </row>
    <row r="72" spans="2:13" s="5" customFormat="1" ht="20.100000000000001" customHeight="1" x14ac:dyDescent="0.15">
      <c r="B72" s="31" t="s">
        <v>125</v>
      </c>
      <c r="C72" s="32"/>
      <c r="D72" s="32"/>
      <c r="E72" s="50">
        <f>SUM(E73)</f>
        <v>45000000</v>
      </c>
      <c r="F72" s="51">
        <f t="shared" ref="F72:K72" si="25">F73</f>
        <v>37850100</v>
      </c>
      <c r="G72" s="51">
        <f t="shared" si="25"/>
        <v>33782420</v>
      </c>
      <c r="H72" s="51">
        <f t="shared" si="25"/>
        <v>0</v>
      </c>
      <c r="I72" s="51">
        <f t="shared" si="25"/>
        <v>4067680</v>
      </c>
      <c r="J72" s="51">
        <f t="shared" si="25"/>
        <v>700570</v>
      </c>
      <c r="K72" s="51">
        <f t="shared" si="25"/>
        <v>3367110</v>
      </c>
      <c r="L72" s="53">
        <f t="shared" si="2"/>
        <v>75.072044444444444</v>
      </c>
      <c r="M72" s="54">
        <f t="shared" si="3"/>
        <v>89.253185592640435</v>
      </c>
    </row>
    <row r="73" spans="2:13" s="5" customFormat="1" ht="20.100000000000001" customHeight="1" x14ac:dyDescent="0.15">
      <c r="B73" s="46"/>
      <c r="C73" s="35" t="s">
        <v>84</v>
      </c>
      <c r="D73" s="35"/>
      <c r="E73" s="36">
        <f>SUMIF(구세외징수보고서!$AA:$AA,MID($C73,8,99),구세외징수보고서!F:F)</f>
        <v>45000000</v>
      </c>
      <c r="F73" s="36">
        <f>SUMIF(구세외징수보고서!$AA:$AA,MID($C73,8,99),구세외징수보고서!J:J)</f>
        <v>37850100</v>
      </c>
      <c r="G73" s="36">
        <f>SUMIF(구세외징수보고서!$AA:$AA,MID($C73,8,99),구세외징수보고서!L:L)</f>
        <v>33782420</v>
      </c>
      <c r="H73" s="36">
        <f>SUMIF(구세외징수보고서!$AA:$AA,MID($C73,8,99),구세외징수보고서!P:P)</f>
        <v>0</v>
      </c>
      <c r="I73" s="37">
        <f>F73-G73-H73</f>
        <v>4067680</v>
      </c>
      <c r="J73" s="37">
        <f>I73-K73</f>
        <v>700570</v>
      </c>
      <c r="K73" s="36">
        <f>SUMIF(구세외징수보고서!$AA:$AA,MID($C73,8,99),구세외징수보고서!S:S)</f>
        <v>3367110</v>
      </c>
      <c r="L73" s="41">
        <f>IFERROR(G73/E73,0)*100</f>
        <v>75.072044444444444</v>
      </c>
      <c r="M73" s="42">
        <f>IFERROR(G73/F73,0)*100</f>
        <v>89.253185592640435</v>
      </c>
    </row>
    <row r="74" spans="2:13" s="5" customFormat="1" ht="20.100000000000001" customHeight="1" x14ac:dyDescent="0.15">
      <c r="B74" s="58" t="s">
        <v>126</v>
      </c>
      <c r="C74" s="59"/>
      <c r="D74" s="59"/>
      <c r="E74" s="50">
        <f>SUM(E75)</f>
        <v>372850000</v>
      </c>
      <c r="F74" s="51">
        <f t="shared" ref="F74:K76" si="26">F75</f>
        <v>845895310</v>
      </c>
      <c r="G74" s="51">
        <f t="shared" si="26"/>
        <v>90452220</v>
      </c>
      <c r="H74" s="51">
        <f t="shared" si="26"/>
        <v>0</v>
      </c>
      <c r="I74" s="51">
        <f t="shared" si="26"/>
        <v>755443090</v>
      </c>
      <c r="J74" s="51">
        <f t="shared" si="26"/>
        <v>216220</v>
      </c>
      <c r="K74" s="51">
        <f t="shared" si="26"/>
        <v>755226870</v>
      </c>
      <c r="L74" s="53">
        <f>IFERROR(G74/E74,0)*100</f>
        <v>24.259680836797639</v>
      </c>
      <c r="M74" s="54">
        <f>IFERROR(G74/F74,0)*100</f>
        <v>10.693075009483149</v>
      </c>
    </row>
    <row r="75" spans="2:13" s="5" customFormat="1" ht="20.100000000000001" customHeight="1" x14ac:dyDescent="0.15">
      <c r="B75" s="60"/>
      <c r="C75" s="63" t="s">
        <v>85</v>
      </c>
      <c r="D75" s="63"/>
      <c r="E75" s="36">
        <f>SUMIF(구세외징수보고서!$AA:$AA,MID($C75,8,99),구세외징수보고서!F:F)</f>
        <v>372850000</v>
      </c>
      <c r="F75" s="36">
        <f>SUMIF(구세외징수보고서!$AA:$AA,MID($C75,8,99),구세외징수보고서!J:J)</f>
        <v>845895310</v>
      </c>
      <c r="G75" s="36">
        <f>SUMIF(구세외징수보고서!$AA:$AA,MID($C75,8,99),구세외징수보고서!L:L)</f>
        <v>90452220</v>
      </c>
      <c r="H75" s="36">
        <f>SUMIF(구세외징수보고서!$AA:$AA,MID($C75,8,99),구세외징수보고서!P:P)</f>
        <v>0</v>
      </c>
      <c r="I75" s="37">
        <f>F75-G75-H75</f>
        <v>755443090</v>
      </c>
      <c r="J75" s="37">
        <f>I75-K75</f>
        <v>216220</v>
      </c>
      <c r="K75" s="36">
        <f>SUMIF(구세외징수보고서!$AA:$AA,MID($C75,8,99),구세외징수보고서!S:S)</f>
        <v>755226870</v>
      </c>
      <c r="L75" s="65">
        <f>IFERROR(G75/E75,0)*100</f>
        <v>24.259680836797639</v>
      </c>
      <c r="M75" s="66">
        <f>IFERROR(G75/F75,0)*100</f>
        <v>10.693075009483149</v>
      </c>
    </row>
    <row r="76" spans="2:13" s="5" customFormat="1" ht="20.100000000000001" customHeight="1" x14ac:dyDescent="0.15">
      <c r="B76" s="58" t="s">
        <v>127</v>
      </c>
      <c r="C76" s="59"/>
      <c r="D76" s="59"/>
      <c r="E76" s="50">
        <f>SUM(E77)</f>
        <v>0</v>
      </c>
      <c r="F76" s="51">
        <f t="shared" si="26"/>
        <v>4010000</v>
      </c>
      <c r="G76" s="51">
        <f t="shared" si="26"/>
        <v>4010000</v>
      </c>
      <c r="H76" s="51">
        <f t="shared" si="26"/>
        <v>0</v>
      </c>
      <c r="I76" s="51">
        <f t="shared" si="26"/>
        <v>0</v>
      </c>
      <c r="J76" s="51">
        <f t="shared" si="26"/>
        <v>0</v>
      </c>
      <c r="K76" s="51">
        <f t="shared" si="26"/>
        <v>0</v>
      </c>
      <c r="L76" s="53">
        <f t="shared" si="2"/>
        <v>0</v>
      </c>
      <c r="M76" s="54">
        <f t="shared" si="3"/>
        <v>100</v>
      </c>
    </row>
    <row r="77" spans="2:13" s="5" customFormat="1" ht="20.100000000000001" customHeight="1" thickBot="1" x14ac:dyDescent="0.2">
      <c r="B77" s="72"/>
      <c r="C77" s="67" t="s">
        <v>128</v>
      </c>
      <c r="D77" s="67"/>
      <c r="E77" s="76">
        <f>SUMIF(구세외징수보고서!$AA:$AA,MID($C77,8,99),구세외징수보고서!F:F)</f>
        <v>0</v>
      </c>
      <c r="F77" s="76">
        <f>SUMIF(구세외징수보고서!$AA:$AA,MID($C77,8,99),구세외징수보고서!J:J)</f>
        <v>4010000</v>
      </c>
      <c r="G77" s="76">
        <f>SUMIF(구세외징수보고서!$AA:$AA,MID($C77,8,99),구세외징수보고서!L:L)</f>
        <v>4010000</v>
      </c>
      <c r="H77" s="76">
        <f>SUMIF(구세외징수보고서!$AA:$AA,MID($C77,8,99),구세외징수보고서!P:P)</f>
        <v>0</v>
      </c>
      <c r="I77" s="69">
        <f>F77-G77-H77</f>
        <v>0</v>
      </c>
      <c r="J77" s="69">
        <f>I77-K77</f>
        <v>0</v>
      </c>
      <c r="K77" s="36">
        <f>SUMIF(구세외징수보고서!$AA:$AA,MID($C77,8,99),구세외징수보고서!S:S)</f>
        <v>0</v>
      </c>
      <c r="L77" s="70">
        <f t="shared" si="2"/>
        <v>0</v>
      </c>
      <c r="M77" s="71">
        <f t="shared" si="3"/>
        <v>100</v>
      </c>
    </row>
  </sheetData>
  <sheetProtection selectLockedCells="1"/>
  <mergeCells count="12">
    <mergeCell ref="B8:D8"/>
    <mergeCell ref="B4:D4"/>
    <mergeCell ref="B2:M2"/>
    <mergeCell ref="L4:M4"/>
    <mergeCell ref="B7:D7"/>
    <mergeCell ref="L3:M3"/>
    <mergeCell ref="L5:M5"/>
    <mergeCell ref="B62:D62"/>
    <mergeCell ref="B23:B27"/>
    <mergeCell ref="B29:B33"/>
    <mergeCell ref="B37:B39"/>
    <mergeCell ref="B40:D4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O92"/>
  <sheetViews>
    <sheetView showGridLines="0" zoomScaleNormal="100" workbookViewId="0">
      <pane ySplit="7" topLeftCell="A8" activePane="bottomLeft" state="frozen"/>
      <selection activeCell="F30" sqref="F30"/>
      <selection pane="bottomLeft" activeCell="E7" sqref="E7:E8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83" customWidth="1"/>
    <col min="14" max="14" width="8.88671875" style="3"/>
    <col min="15" max="17" width="0" style="3" hidden="1" customWidth="1"/>
    <col min="18" max="16384" width="8.88671875" style="3"/>
  </cols>
  <sheetData>
    <row r="1" spans="2:15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78"/>
      <c r="M1" s="78"/>
    </row>
    <row r="2" spans="2:15" ht="30" customHeight="1" x14ac:dyDescent="0.15">
      <c r="B2" s="249" t="str">
        <f>B4&amp;L3&amp;" 기타특별회계 세외수입 징수현황"</f>
        <v>2024년 2월  미추홀구 기타특별회계 세외수입 징수현황</v>
      </c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</row>
    <row r="3" spans="2:15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256" t="str">
        <f>'군구세외 일반회계'!L3:M3</f>
        <v>미추홀구</v>
      </c>
      <c r="M3" s="256"/>
    </row>
    <row r="4" spans="2:15" s="4" customFormat="1" ht="18.75" customHeight="1" thickBot="1" x14ac:dyDescent="0.2">
      <c r="B4" s="248" t="str">
        <f>'군구세외 일반회계'!B4:D4</f>
        <v xml:space="preserve">2024년 2월  </v>
      </c>
      <c r="C4" s="248"/>
      <c r="D4" s="248"/>
      <c r="E4" s="1"/>
      <c r="F4" s="1"/>
      <c r="G4" s="1"/>
      <c r="H4" s="1"/>
      <c r="I4" s="1"/>
      <c r="J4" s="1"/>
      <c r="K4" s="1"/>
      <c r="L4" s="257" t="s">
        <v>13</v>
      </c>
      <c r="M4" s="257"/>
    </row>
    <row r="5" spans="2:15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90</v>
      </c>
      <c r="I5" s="23" t="s">
        <v>14</v>
      </c>
      <c r="J5" s="24"/>
      <c r="K5" s="23"/>
      <c r="L5" s="258" t="s">
        <v>9</v>
      </c>
      <c r="M5" s="259"/>
    </row>
    <row r="6" spans="2:15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79" t="s">
        <v>10</v>
      </c>
      <c r="M6" s="80" t="s">
        <v>11</v>
      </c>
    </row>
    <row r="7" spans="2:15" s="9" customFormat="1" ht="20.100000000000001" customHeight="1" thickBot="1" x14ac:dyDescent="0.2">
      <c r="B7" s="251" t="s">
        <v>18</v>
      </c>
      <c r="C7" s="252"/>
      <c r="D7" s="252"/>
      <c r="E7" s="26">
        <f t="shared" ref="E7:K7" si="0">E8+E40+E62</f>
        <v>6166368000</v>
      </c>
      <c r="F7" s="26">
        <f t="shared" si="0"/>
        <v>5670050292</v>
      </c>
      <c r="G7" s="26">
        <f t="shared" si="0"/>
        <v>1617283743</v>
      </c>
      <c r="H7" s="26">
        <f t="shared" si="0"/>
        <v>0</v>
      </c>
      <c r="I7" s="26">
        <f t="shared" si="0"/>
        <v>4052766549</v>
      </c>
      <c r="J7" s="26">
        <f t="shared" si="0"/>
        <v>4052766549</v>
      </c>
      <c r="K7" s="26">
        <f t="shared" si="0"/>
        <v>0</v>
      </c>
      <c r="L7" s="27">
        <f>IFERROR(G7/E7,0)*100</f>
        <v>26.227493120747901</v>
      </c>
      <c r="M7" s="28">
        <f>IFERROR(G7/F7,0)*100</f>
        <v>28.523269807357117</v>
      </c>
      <c r="O7" s="90" t="s">
        <v>136</v>
      </c>
    </row>
    <row r="8" spans="2:15" s="9" customFormat="1" ht="20.100000000000001" customHeight="1" x14ac:dyDescent="0.15">
      <c r="B8" s="246" t="s">
        <v>19</v>
      </c>
      <c r="C8" s="247"/>
      <c r="D8" s="247"/>
      <c r="E8" s="29">
        <f t="shared" ref="E8:K8" si="1">E9+E12+E22+E28+E34+E36</f>
        <v>3277368000</v>
      </c>
      <c r="F8" s="29">
        <f t="shared" si="1"/>
        <v>406740683</v>
      </c>
      <c r="G8" s="29">
        <f t="shared" si="1"/>
        <v>535860023</v>
      </c>
      <c r="H8" s="29">
        <f t="shared" si="1"/>
        <v>0</v>
      </c>
      <c r="I8" s="29">
        <f t="shared" si="1"/>
        <v>-129119340</v>
      </c>
      <c r="J8" s="29">
        <f t="shared" si="1"/>
        <v>-129119340</v>
      </c>
      <c r="K8" s="29">
        <f t="shared" si="1"/>
        <v>0</v>
      </c>
      <c r="L8" s="81">
        <f t="shared" ref="L8:L77" si="2">IFERROR(G8/E8,0)*100</f>
        <v>16.350315954753935</v>
      </c>
      <c r="M8" s="82">
        <f t="shared" ref="M8:M77" si="3">IFERROR(G8/F8,0)*100</f>
        <v>131.74487957478303</v>
      </c>
      <c r="O8" s="200">
        <f t="shared" ref="O8:O9" si="4">C8</f>
        <v>0</v>
      </c>
    </row>
    <row r="9" spans="2:15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f>SUM(F10:F11)</f>
        <v>0</v>
      </c>
      <c r="G9" s="33">
        <f t="shared" ref="G9:H9" si="5">SUM(G10:G11)</f>
        <v>0</v>
      </c>
      <c r="H9" s="33">
        <f t="shared" si="5"/>
        <v>0</v>
      </c>
      <c r="I9" s="33">
        <f t="shared" ref="I9:K9" si="6">SUM(I10:I11)</f>
        <v>0</v>
      </c>
      <c r="J9" s="33">
        <f t="shared" si="6"/>
        <v>0</v>
      </c>
      <c r="K9" s="33">
        <f t="shared" si="6"/>
        <v>0</v>
      </c>
      <c r="L9" s="39">
        <f t="shared" si="2"/>
        <v>0</v>
      </c>
      <c r="M9" s="40">
        <f t="shared" si="3"/>
        <v>0</v>
      </c>
      <c r="O9" s="200">
        <f t="shared" si="4"/>
        <v>0</v>
      </c>
    </row>
    <row r="10" spans="2:15" s="9" customFormat="1" ht="20.100000000000001" customHeight="1" x14ac:dyDescent="0.15">
      <c r="B10" s="60"/>
      <c r="C10" s="35" t="s">
        <v>21</v>
      </c>
      <c r="D10" s="35"/>
      <c r="E10" s="74">
        <v>0</v>
      </c>
      <c r="F10" s="77">
        <f>SUMIF('시군구특별징수보고서(부서+운영항목+장관합계출력)'!$B:$B,$O10,'시군구특별징수보고서(부서+운영항목+장관합계출력)'!E:E)</f>
        <v>0</v>
      </c>
      <c r="G10" s="77">
        <f>SUMIF('시군구특별징수보고서(부서+운영항목+장관합계출력)'!$B:$B,$O10,'시군구특별징수보고서(부서+운영항목+장관합계출력)'!G:G)</f>
        <v>0</v>
      </c>
      <c r="H10" s="77">
        <f>SUMIF('시군구특별징수보고서(부서+운영항목+장관합계출력)'!$B:$B,$O10,'시군구특별징수보고서(부서+운영항목+장관합계출력)'!K:K)</f>
        <v>0</v>
      </c>
      <c r="I10" s="37">
        <f>F10-G10-H10</f>
        <v>0</v>
      </c>
      <c r="J10" s="37">
        <f>I10-K10</f>
        <v>0</v>
      </c>
      <c r="K10" s="77"/>
      <c r="L10" s="41">
        <f t="shared" si="2"/>
        <v>0</v>
      </c>
      <c r="M10" s="42">
        <f t="shared" si="3"/>
        <v>0</v>
      </c>
      <c r="O10" s="200" t="str">
        <f>C10</f>
        <v>211-01 국유재산임대료</v>
      </c>
    </row>
    <row r="11" spans="2:15" s="9" customFormat="1" ht="20.100000000000001" customHeight="1" x14ac:dyDescent="0.15">
      <c r="B11" s="62"/>
      <c r="C11" s="35" t="s">
        <v>22</v>
      </c>
      <c r="D11" s="35"/>
      <c r="E11" s="74">
        <v>0</v>
      </c>
      <c r="F11" s="77">
        <f>SUMIF('시군구특별징수보고서(부서+운영항목+장관합계출력)'!$B:$B,$O11,'시군구특별징수보고서(부서+운영항목+장관합계출력)'!E:E)</f>
        <v>0</v>
      </c>
      <c r="G11" s="77">
        <f>SUMIF('시군구특별징수보고서(부서+운영항목+장관합계출력)'!$B:$B,$O11,'시군구특별징수보고서(부서+운영항목+장관합계출력)'!G:G)</f>
        <v>0</v>
      </c>
      <c r="H11" s="77">
        <f>SUMIF('시군구특별징수보고서(부서+운영항목+장관합계출력)'!$B:$B,$O11,'시군구특별징수보고서(부서+운영항목+장관합계출력)'!K:K)</f>
        <v>0</v>
      </c>
      <c r="I11" s="37">
        <f>F11-G11-H11</f>
        <v>0</v>
      </c>
      <c r="J11" s="37">
        <f>I11-K11</f>
        <v>0</v>
      </c>
      <c r="K11" s="37"/>
      <c r="L11" s="41">
        <f t="shared" si="2"/>
        <v>0</v>
      </c>
      <c r="M11" s="42">
        <f t="shared" si="3"/>
        <v>0</v>
      </c>
      <c r="O11" s="200" t="str">
        <f t="shared" ref="O11:O74" si="7">C11</f>
        <v>211-02 공유재산임대료</v>
      </c>
    </row>
    <row r="12" spans="2:15" s="9" customFormat="1" ht="20.100000000000001" customHeight="1" x14ac:dyDescent="0.15">
      <c r="B12" s="31" t="s">
        <v>23</v>
      </c>
      <c r="C12" s="32"/>
      <c r="D12" s="32"/>
      <c r="E12" s="33">
        <v>2501368000</v>
      </c>
      <c r="F12" s="33">
        <f t="shared" ref="F12:K12" si="8">SUM(F13:F21)</f>
        <v>319624483</v>
      </c>
      <c r="G12" s="33">
        <f t="shared" si="8"/>
        <v>451933943</v>
      </c>
      <c r="H12" s="33">
        <f t="shared" si="8"/>
        <v>0</v>
      </c>
      <c r="I12" s="33">
        <f t="shared" si="8"/>
        <v>-132309460</v>
      </c>
      <c r="J12" s="33">
        <f t="shared" si="8"/>
        <v>-132309460</v>
      </c>
      <c r="K12" s="33">
        <f t="shared" si="8"/>
        <v>0</v>
      </c>
      <c r="L12" s="39">
        <f t="shared" si="2"/>
        <v>18.067471199759492</v>
      </c>
      <c r="M12" s="40">
        <f t="shared" si="3"/>
        <v>141.39528322678586</v>
      </c>
      <c r="O12" s="200">
        <f t="shared" si="7"/>
        <v>0</v>
      </c>
    </row>
    <row r="13" spans="2:15" s="9" customFormat="1" ht="20.100000000000001" customHeight="1" x14ac:dyDescent="0.15">
      <c r="B13" s="60" t="s">
        <v>0</v>
      </c>
      <c r="C13" s="35" t="s">
        <v>24</v>
      </c>
      <c r="D13" s="35"/>
      <c r="E13" s="74">
        <v>0</v>
      </c>
      <c r="F13" s="77">
        <f>SUMIF('시군구특별징수보고서(부서+운영항목+장관합계출력)'!$B:$B,$O13,'시군구특별징수보고서(부서+운영항목+장관합계출력)'!E:E)</f>
        <v>0</v>
      </c>
      <c r="G13" s="77">
        <f>SUMIF('시군구특별징수보고서(부서+운영항목+장관합계출력)'!$B:$B,$O13,'시군구특별징수보고서(부서+운영항목+장관합계출력)'!G:G)</f>
        <v>0</v>
      </c>
      <c r="H13" s="77">
        <f>SUMIF('시군구특별징수보고서(부서+운영항목+장관합계출력)'!$B:$B,$O13,'시군구특별징수보고서(부서+운영항목+장관합계출력)'!K:K)</f>
        <v>0</v>
      </c>
      <c r="I13" s="37">
        <f t="shared" ref="I13:I21" si="9">F13-G13-H13</f>
        <v>0</v>
      </c>
      <c r="J13" s="37">
        <f t="shared" ref="J13:J21" si="10">I13-K13</f>
        <v>0</v>
      </c>
      <c r="K13" s="37"/>
      <c r="L13" s="41">
        <f t="shared" si="2"/>
        <v>0</v>
      </c>
      <c r="M13" s="42">
        <f t="shared" si="3"/>
        <v>0</v>
      </c>
      <c r="O13" s="200" t="str">
        <f t="shared" si="7"/>
        <v>212-01 도로사용료</v>
      </c>
    </row>
    <row r="14" spans="2:15" s="9" customFormat="1" ht="20.100000000000001" customHeight="1" x14ac:dyDescent="0.15">
      <c r="B14" s="61"/>
      <c r="C14" s="35" t="s">
        <v>25</v>
      </c>
      <c r="D14" s="35"/>
      <c r="E14" s="36">
        <v>0</v>
      </c>
      <c r="F14" s="77">
        <f>SUMIF('시군구특별징수보고서(부서+운영항목+장관합계출력)'!$B:$B,$O14,'시군구특별징수보고서(부서+운영항목+장관합계출력)'!E:E)</f>
        <v>0</v>
      </c>
      <c r="G14" s="77">
        <f>SUMIF('시군구특별징수보고서(부서+운영항목+장관합계출력)'!$B:$B,$O14,'시군구특별징수보고서(부서+운영항목+장관합계출력)'!G:G)</f>
        <v>0</v>
      </c>
      <c r="H14" s="77">
        <f>SUMIF('시군구특별징수보고서(부서+운영항목+장관합계출력)'!$B:$B,$O14,'시군구특별징수보고서(부서+운영항목+장관합계출력)'!K:K)</f>
        <v>0</v>
      </c>
      <c r="I14" s="37">
        <f t="shared" si="9"/>
        <v>0</v>
      </c>
      <c r="J14" s="37">
        <f t="shared" si="10"/>
        <v>0</v>
      </c>
      <c r="K14" s="37"/>
      <c r="L14" s="41">
        <f t="shared" si="2"/>
        <v>0</v>
      </c>
      <c r="M14" s="42">
        <f t="shared" si="3"/>
        <v>0</v>
      </c>
      <c r="O14" s="200" t="str">
        <f t="shared" si="7"/>
        <v>212-02 하천사용료</v>
      </c>
    </row>
    <row r="15" spans="2:15" s="9" customFormat="1" ht="20.100000000000001" customHeight="1" x14ac:dyDescent="0.15">
      <c r="B15" s="61"/>
      <c r="C15" s="35" t="s">
        <v>26</v>
      </c>
      <c r="D15" s="35"/>
      <c r="E15" s="36">
        <v>0</v>
      </c>
      <c r="F15" s="77">
        <f>SUMIF('시군구특별징수보고서(부서+운영항목+장관합계출력)'!$B:$B,$O15,'시군구특별징수보고서(부서+운영항목+장관합계출력)'!E:E)</f>
        <v>0</v>
      </c>
      <c r="G15" s="77">
        <f>SUMIF('시군구특별징수보고서(부서+운영항목+장관합계출력)'!$B:$B,$O15,'시군구특별징수보고서(부서+운영항목+장관합계출력)'!G:G)</f>
        <v>0</v>
      </c>
      <c r="H15" s="77">
        <f>SUMIF('시군구특별징수보고서(부서+운영항목+장관합계출력)'!$B:$B,$O15,'시군구특별징수보고서(부서+운영항목+장관합계출력)'!K:K)</f>
        <v>0</v>
      </c>
      <c r="I15" s="37">
        <f t="shared" si="9"/>
        <v>0</v>
      </c>
      <c r="J15" s="37">
        <f t="shared" si="10"/>
        <v>0</v>
      </c>
      <c r="K15" s="37"/>
      <c r="L15" s="41">
        <f t="shared" si="2"/>
        <v>0</v>
      </c>
      <c r="M15" s="42">
        <f t="shared" si="3"/>
        <v>0</v>
      </c>
      <c r="O15" s="200" t="str">
        <f t="shared" si="7"/>
        <v>212-03 하수도사용료</v>
      </c>
    </row>
    <row r="16" spans="2:15" s="9" customFormat="1" ht="20.100000000000001" customHeight="1" x14ac:dyDescent="0.15">
      <c r="B16" s="61"/>
      <c r="C16" s="35" t="s">
        <v>27</v>
      </c>
      <c r="D16" s="35"/>
      <c r="E16" s="36">
        <v>0</v>
      </c>
      <c r="F16" s="77">
        <f>SUMIF('시군구특별징수보고서(부서+운영항목+장관합계출력)'!$B:$B,$O16,'시군구특별징수보고서(부서+운영항목+장관합계출력)'!E:E)</f>
        <v>0</v>
      </c>
      <c r="G16" s="77">
        <f>SUMIF('시군구특별징수보고서(부서+운영항목+장관합계출력)'!$B:$B,$O16,'시군구특별징수보고서(부서+운영항목+장관합계출력)'!G:G)</f>
        <v>0</v>
      </c>
      <c r="H16" s="77">
        <f>SUMIF('시군구특별징수보고서(부서+운영항목+장관합계출력)'!$B:$B,$O16,'시군구특별징수보고서(부서+운영항목+장관합계출력)'!K:K)</f>
        <v>0</v>
      </c>
      <c r="I16" s="37">
        <f t="shared" si="9"/>
        <v>0</v>
      </c>
      <c r="J16" s="37">
        <f t="shared" si="10"/>
        <v>0</v>
      </c>
      <c r="K16" s="37"/>
      <c r="L16" s="41">
        <f t="shared" si="2"/>
        <v>0</v>
      </c>
      <c r="M16" s="42">
        <f t="shared" si="3"/>
        <v>0</v>
      </c>
      <c r="O16" s="200" t="str">
        <f t="shared" si="7"/>
        <v>212-04 상수도사용료</v>
      </c>
    </row>
    <row r="17" spans="2:15" s="9" customFormat="1" ht="20.100000000000001" customHeight="1" x14ac:dyDescent="0.15">
      <c r="B17" s="61"/>
      <c r="C17" s="35" t="s">
        <v>28</v>
      </c>
      <c r="D17" s="35"/>
      <c r="E17" s="36">
        <v>0</v>
      </c>
      <c r="F17" s="77">
        <f>SUMIF('시군구특별징수보고서(부서+운영항목+장관합계출력)'!$B:$B,$O17,'시군구특별징수보고서(부서+운영항목+장관합계출력)'!E:E)</f>
        <v>0</v>
      </c>
      <c r="G17" s="77">
        <f>SUMIF('시군구특별징수보고서(부서+운영항목+장관합계출력)'!$B:$B,$O17,'시군구특별징수보고서(부서+운영항목+장관합계출력)'!G:G)</f>
        <v>0</v>
      </c>
      <c r="H17" s="77">
        <f>SUMIF('시군구특별징수보고서(부서+운영항목+장관합계출력)'!$B:$B,$O17,'시군구특별징수보고서(부서+운영항목+장관합계출력)'!K:K)</f>
        <v>0</v>
      </c>
      <c r="I17" s="37">
        <f t="shared" si="9"/>
        <v>0</v>
      </c>
      <c r="J17" s="37">
        <f t="shared" si="10"/>
        <v>0</v>
      </c>
      <c r="K17" s="37"/>
      <c r="L17" s="41">
        <f t="shared" si="2"/>
        <v>0</v>
      </c>
      <c r="M17" s="42">
        <f t="shared" si="3"/>
        <v>0</v>
      </c>
      <c r="O17" s="200" t="str">
        <f t="shared" si="7"/>
        <v>212-05 공유수면사용료</v>
      </c>
    </row>
    <row r="18" spans="2:15" s="9" customFormat="1" ht="20.100000000000001" customHeight="1" x14ac:dyDescent="0.15">
      <c r="B18" s="61"/>
      <c r="C18" s="35" t="s">
        <v>29</v>
      </c>
      <c r="D18" s="35"/>
      <c r="E18" s="36">
        <v>0</v>
      </c>
      <c r="F18" s="77">
        <f>SUMIF('시군구특별징수보고서(부서+운영항목+장관합계출력)'!$B:$B,$O18,'시군구특별징수보고서(부서+운영항목+장관합계출력)'!E:E)</f>
        <v>0</v>
      </c>
      <c r="G18" s="77">
        <f>SUMIF('시군구특별징수보고서(부서+운영항목+장관합계출력)'!$B:$B,$O18,'시군구특별징수보고서(부서+운영항목+장관합계출력)'!G:G)</f>
        <v>0</v>
      </c>
      <c r="H18" s="77">
        <f>SUMIF('시군구특별징수보고서(부서+운영항목+장관합계출력)'!$B:$B,$O18,'시군구특별징수보고서(부서+운영항목+장관합계출력)'!K:K)</f>
        <v>0</v>
      </c>
      <c r="I18" s="37">
        <f t="shared" si="9"/>
        <v>0</v>
      </c>
      <c r="J18" s="37">
        <f t="shared" si="10"/>
        <v>0</v>
      </c>
      <c r="K18" s="37"/>
      <c r="L18" s="41">
        <f t="shared" si="2"/>
        <v>0</v>
      </c>
      <c r="M18" s="42">
        <f t="shared" si="3"/>
        <v>0</v>
      </c>
      <c r="O18" s="200" t="str">
        <f t="shared" si="7"/>
        <v>212-06 시장사용료</v>
      </c>
    </row>
    <row r="19" spans="2:15" s="9" customFormat="1" ht="20.100000000000001" customHeight="1" x14ac:dyDescent="0.15">
      <c r="B19" s="61"/>
      <c r="C19" s="35" t="s">
        <v>30</v>
      </c>
      <c r="D19" s="35"/>
      <c r="E19" s="36">
        <v>0</v>
      </c>
      <c r="F19" s="77">
        <f>SUMIF('시군구특별징수보고서(부서+운영항목+장관합계출력)'!$B:$B,$O19,'시군구특별징수보고서(부서+운영항목+장관합계출력)'!E:E)</f>
        <v>0</v>
      </c>
      <c r="G19" s="77">
        <f>SUMIF('시군구특별징수보고서(부서+운영항목+장관합계출력)'!$B:$B,$O19,'시군구특별징수보고서(부서+운영항목+장관합계출력)'!G:G)</f>
        <v>0</v>
      </c>
      <c r="H19" s="77">
        <f>SUMIF('시군구특별징수보고서(부서+운영항목+장관합계출력)'!$B:$B,$O19,'시군구특별징수보고서(부서+운영항목+장관합계출력)'!K:K)</f>
        <v>0</v>
      </c>
      <c r="I19" s="37">
        <f t="shared" si="9"/>
        <v>0</v>
      </c>
      <c r="J19" s="37">
        <f t="shared" si="10"/>
        <v>0</v>
      </c>
      <c r="K19" s="37"/>
      <c r="L19" s="41">
        <f t="shared" si="2"/>
        <v>0</v>
      </c>
      <c r="M19" s="42">
        <f t="shared" si="3"/>
        <v>0</v>
      </c>
      <c r="O19" s="200" t="str">
        <f t="shared" si="7"/>
        <v>212-07 입장료수입</v>
      </c>
    </row>
    <row r="20" spans="2:15" s="9" customFormat="1" ht="20.100000000000001" customHeight="1" x14ac:dyDescent="0.15">
      <c r="B20" s="61"/>
      <c r="C20" s="35" t="s">
        <v>31</v>
      </c>
      <c r="D20" s="35"/>
      <c r="E20" s="73">
        <v>2500000000</v>
      </c>
      <c r="F20" s="77">
        <f>SUMIF('시군구특별징수보고서(부서+운영항목+장관합계출력)'!$B:$B,$O20,'시군구특별징수보고서(부서+운영항목+장관합계출력)'!E:E)</f>
        <v>318783501</v>
      </c>
      <c r="G20" s="77">
        <f>SUMIF('시군구특별징수보고서(부서+운영항목+장관합계출력)'!$B:$B,$O20,'시군구특별징수보고서(부서+운영항목+장관합계출력)'!G:G)</f>
        <v>451092961</v>
      </c>
      <c r="H20" s="77">
        <f>SUMIF('시군구특별징수보고서(부서+운영항목+장관합계출력)'!$B:$B,$O20,'시군구특별징수보고서(부서+운영항목+장관합계출력)'!K:K)</f>
        <v>0</v>
      </c>
      <c r="I20" s="37">
        <f t="shared" si="9"/>
        <v>-132309460</v>
      </c>
      <c r="J20" s="37">
        <f t="shared" si="10"/>
        <v>-132309460</v>
      </c>
      <c r="K20" s="37"/>
      <c r="L20" s="41">
        <f>IFERROR(G20/E20,0)*100</f>
        <v>18.043718439999999</v>
      </c>
      <c r="M20" s="42">
        <f>IFERROR(G20/F20,0)*100</f>
        <v>141.50448802555812</v>
      </c>
      <c r="O20" s="200" t="str">
        <f t="shared" si="7"/>
        <v>212-08 주차요금수입</v>
      </c>
    </row>
    <row r="21" spans="2:15" s="9" customFormat="1" ht="20.100000000000001" customHeight="1" x14ac:dyDescent="0.15">
      <c r="B21" s="62"/>
      <c r="C21" s="35" t="s">
        <v>32</v>
      </c>
      <c r="D21" s="35"/>
      <c r="E21" s="73">
        <v>1368000</v>
      </c>
      <c r="F21" s="77">
        <f>SUMIF('시군구특별징수보고서(부서+운영항목+장관합계출력)'!$B:$B,$O21,'시군구특별징수보고서(부서+운영항목+장관합계출력)'!E:E)</f>
        <v>840982</v>
      </c>
      <c r="G21" s="77">
        <f>SUMIF('시군구특별징수보고서(부서+운영항목+장관합계출력)'!$B:$B,$O21,'시군구특별징수보고서(부서+운영항목+장관합계출력)'!G:G)</f>
        <v>840982</v>
      </c>
      <c r="H21" s="77">
        <f>SUMIF('시군구특별징수보고서(부서+운영항목+장관합계출력)'!$B:$B,$O21,'시군구특별징수보고서(부서+운영항목+장관합계출력)'!K:K)</f>
        <v>0</v>
      </c>
      <c r="I21" s="37">
        <f t="shared" si="9"/>
        <v>0</v>
      </c>
      <c r="J21" s="37">
        <f t="shared" si="10"/>
        <v>0</v>
      </c>
      <c r="K21" s="37"/>
      <c r="L21" s="41">
        <f t="shared" si="2"/>
        <v>61.475292397660816</v>
      </c>
      <c r="M21" s="42">
        <f t="shared" si="3"/>
        <v>100</v>
      </c>
      <c r="O21" s="200" t="str">
        <f t="shared" si="7"/>
        <v>212-09 기타사용료</v>
      </c>
    </row>
    <row r="22" spans="2:15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f t="shared" ref="F22:K22" si="11">SUM(F23:F27)</f>
        <v>0</v>
      </c>
      <c r="G22" s="33">
        <f t="shared" si="11"/>
        <v>0</v>
      </c>
      <c r="H22" s="33">
        <f t="shared" si="11"/>
        <v>0</v>
      </c>
      <c r="I22" s="33">
        <f t="shared" si="11"/>
        <v>0</v>
      </c>
      <c r="J22" s="33">
        <f t="shared" si="11"/>
        <v>0</v>
      </c>
      <c r="K22" s="33">
        <f t="shared" si="11"/>
        <v>0</v>
      </c>
      <c r="L22" s="39">
        <f t="shared" si="2"/>
        <v>0</v>
      </c>
      <c r="M22" s="40">
        <f t="shared" si="3"/>
        <v>0</v>
      </c>
      <c r="O22" s="200">
        <f t="shared" si="7"/>
        <v>0</v>
      </c>
    </row>
    <row r="23" spans="2:15" s="9" customFormat="1" ht="20.100000000000001" customHeight="1" x14ac:dyDescent="0.15">
      <c r="B23" s="245"/>
      <c r="C23" s="35" t="s">
        <v>34</v>
      </c>
      <c r="D23" s="35"/>
      <c r="E23" s="36">
        <v>0</v>
      </c>
      <c r="F23" s="77">
        <f>SUMIF('시군구특별징수보고서(부서+운영항목+장관합계출력)'!$B:$B,$O23,'시군구특별징수보고서(부서+운영항목+장관합계출력)'!E:E)</f>
        <v>0</v>
      </c>
      <c r="G23" s="77">
        <f>SUMIF('시군구특별징수보고서(부서+운영항목+장관합계출력)'!$B:$B,$O23,'시군구특별징수보고서(부서+운영항목+장관합계출력)'!G:G)</f>
        <v>0</v>
      </c>
      <c r="H23" s="77">
        <f>SUMIF('시군구특별징수보고서(부서+운영항목+장관합계출력)'!$B:$B,$O23,'시군구특별징수보고서(부서+운영항목+장관합계출력)'!K:K)</f>
        <v>0</v>
      </c>
      <c r="I23" s="37">
        <f>F23-G23-H23</f>
        <v>0</v>
      </c>
      <c r="J23" s="37">
        <f>I23-K23</f>
        <v>0</v>
      </c>
      <c r="K23" s="37"/>
      <c r="L23" s="41">
        <f t="shared" si="2"/>
        <v>0</v>
      </c>
      <c r="M23" s="42">
        <f t="shared" si="3"/>
        <v>0</v>
      </c>
      <c r="O23" s="200" t="str">
        <f t="shared" si="7"/>
        <v>213-01 증지수입</v>
      </c>
    </row>
    <row r="24" spans="2:15" s="9" customFormat="1" ht="20.100000000000001" customHeight="1" x14ac:dyDescent="0.15">
      <c r="B24" s="245"/>
      <c r="C24" s="35" t="s">
        <v>35</v>
      </c>
      <c r="D24" s="35"/>
      <c r="E24" s="36">
        <v>0</v>
      </c>
      <c r="F24" s="77">
        <f>SUMIF('시군구특별징수보고서(부서+운영항목+장관합계출력)'!$B:$B,$O24,'시군구특별징수보고서(부서+운영항목+장관합계출력)'!E:E)</f>
        <v>0</v>
      </c>
      <c r="G24" s="77">
        <f>SUMIF('시군구특별징수보고서(부서+운영항목+장관합계출력)'!$B:$B,$O24,'시군구특별징수보고서(부서+운영항목+장관합계출력)'!G:G)</f>
        <v>0</v>
      </c>
      <c r="H24" s="77">
        <f>SUMIF('시군구특별징수보고서(부서+운영항목+장관합계출력)'!$B:$B,$O24,'시군구특별징수보고서(부서+운영항목+장관합계출력)'!K:K)</f>
        <v>0</v>
      </c>
      <c r="I24" s="37">
        <f>F24-G24-H24</f>
        <v>0</v>
      </c>
      <c r="J24" s="37">
        <f>I24-K24</f>
        <v>0</v>
      </c>
      <c r="K24" s="37"/>
      <c r="L24" s="41">
        <f t="shared" si="2"/>
        <v>0</v>
      </c>
      <c r="M24" s="42">
        <f t="shared" si="3"/>
        <v>0</v>
      </c>
      <c r="O24" s="200" t="str">
        <f t="shared" si="7"/>
        <v>213-02 폐기물처리수수료</v>
      </c>
    </row>
    <row r="25" spans="2:15" s="9" customFormat="1" ht="20.100000000000001" customHeight="1" x14ac:dyDescent="0.15">
      <c r="B25" s="245"/>
      <c r="C25" s="35" t="s">
        <v>36</v>
      </c>
      <c r="D25" s="35"/>
      <c r="E25" s="36">
        <v>0</v>
      </c>
      <c r="F25" s="77">
        <f>SUMIF('시군구특별징수보고서(부서+운영항목+장관합계출력)'!$B:$B,$O25,'시군구특별징수보고서(부서+운영항목+장관합계출력)'!E:E)</f>
        <v>0</v>
      </c>
      <c r="G25" s="77">
        <f>SUMIF('시군구특별징수보고서(부서+운영항목+장관합계출력)'!$B:$B,$O25,'시군구특별징수보고서(부서+운영항목+장관합계출력)'!G:G)</f>
        <v>0</v>
      </c>
      <c r="H25" s="77">
        <f>SUMIF('시군구특별징수보고서(부서+운영항목+장관합계출력)'!$B:$B,$O25,'시군구특별징수보고서(부서+운영항목+장관합계출력)'!K:K)</f>
        <v>0</v>
      </c>
      <c r="I25" s="37">
        <f>F25-G25-H25</f>
        <v>0</v>
      </c>
      <c r="J25" s="37">
        <f>I25-K25</f>
        <v>0</v>
      </c>
      <c r="K25" s="37"/>
      <c r="L25" s="41">
        <f t="shared" si="2"/>
        <v>0</v>
      </c>
      <c r="M25" s="42">
        <f t="shared" si="3"/>
        <v>0</v>
      </c>
      <c r="O25" s="200" t="str">
        <f t="shared" si="7"/>
        <v>213-03 재활용품수거판매수입</v>
      </c>
    </row>
    <row r="26" spans="2:15" s="9" customFormat="1" ht="20.100000000000001" customHeight="1" x14ac:dyDescent="0.15">
      <c r="B26" s="245"/>
      <c r="C26" s="35" t="s">
        <v>37</v>
      </c>
      <c r="D26" s="35"/>
      <c r="E26" s="36">
        <v>0</v>
      </c>
      <c r="F26" s="77">
        <f>SUMIF('시군구특별징수보고서(부서+운영항목+장관합계출력)'!$B:$B,$O26,'시군구특별징수보고서(부서+운영항목+장관합계출력)'!E:E)</f>
        <v>0</v>
      </c>
      <c r="G26" s="77">
        <f>SUMIF('시군구특별징수보고서(부서+운영항목+장관합계출력)'!$B:$B,$O26,'시군구특별징수보고서(부서+운영항목+장관합계출력)'!G:G)</f>
        <v>0</v>
      </c>
      <c r="H26" s="77">
        <f>SUMIF('시군구특별징수보고서(부서+운영항목+장관합계출력)'!$B:$B,$O26,'시군구특별징수보고서(부서+운영항목+장관합계출력)'!K:K)</f>
        <v>0</v>
      </c>
      <c r="I26" s="37">
        <f>F26-G26-H26</f>
        <v>0</v>
      </c>
      <c r="J26" s="37">
        <f>I26-K26</f>
        <v>0</v>
      </c>
      <c r="K26" s="37"/>
      <c r="L26" s="41"/>
      <c r="M26" s="42"/>
      <c r="O26" s="200" t="str">
        <f t="shared" si="7"/>
        <v>213-04 보건의료수수료</v>
      </c>
    </row>
    <row r="27" spans="2:15" s="9" customFormat="1" ht="20.100000000000001" customHeight="1" x14ac:dyDescent="0.15">
      <c r="B27" s="245"/>
      <c r="C27" s="35" t="s">
        <v>38</v>
      </c>
      <c r="D27" s="35"/>
      <c r="E27" s="36">
        <v>0</v>
      </c>
      <c r="F27" s="77">
        <f>SUMIF('시군구특별징수보고서(부서+운영항목+장관합계출력)'!$B:$B,$O27,'시군구특별징수보고서(부서+운영항목+장관합계출력)'!E:E)</f>
        <v>0</v>
      </c>
      <c r="G27" s="77">
        <f>SUMIF('시군구특별징수보고서(부서+운영항목+장관합계출력)'!$B:$B,$O27,'시군구특별징수보고서(부서+운영항목+장관합계출력)'!G:G)</f>
        <v>0</v>
      </c>
      <c r="H27" s="77">
        <f>SUMIF('시군구특별징수보고서(부서+운영항목+장관합계출력)'!$B:$B,$O27,'시군구특별징수보고서(부서+운영항목+장관합계출력)'!K:K)</f>
        <v>0</v>
      </c>
      <c r="I27" s="37">
        <f>F27-G27-H27</f>
        <v>0</v>
      </c>
      <c r="J27" s="37">
        <f>I27-K27</f>
        <v>0</v>
      </c>
      <c r="K27" s="37"/>
      <c r="L27" s="41">
        <f t="shared" si="2"/>
        <v>0</v>
      </c>
      <c r="M27" s="42">
        <f t="shared" si="3"/>
        <v>0</v>
      </c>
      <c r="O27" s="200" t="str">
        <f t="shared" si="7"/>
        <v>213-05 기타수수료</v>
      </c>
    </row>
    <row r="28" spans="2:15" s="9" customFormat="1" ht="20.100000000000001" customHeight="1" x14ac:dyDescent="0.15">
      <c r="B28" s="31" t="s">
        <v>39</v>
      </c>
      <c r="C28" s="32"/>
      <c r="D28" s="32"/>
      <c r="E28" s="33">
        <v>422000000</v>
      </c>
      <c r="F28" s="33">
        <f t="shared" ref="F28:K28" si="12">SUM(F29:F33)</f>
        <v>575050</v>
      </c>
      <c r="G28" s="33">
        <f t="shared" si="12"/>
        <v>575050</v>
      </c>
      <c r="H28" s="33">
        <f t="shared" si="12"/>
        <v>0</v>
      </c>
      <c r="I28" s="33">
        <f t="shared" si="12"/>
        <v>0</v>
      </c>
      <c r="J28" s="33">
        <f t="shared" si="12"/>
        <v>0</v>
      </c>
      <c r="K28" s="33">
        <f t="shared" si="12"/>
        <v>0</v>
      </c>
      <c r="L28" s="39">
        <f t="shared" si="2"/>
        <v>0.13626777251184832</v>
      </c>
      <c r="M28" s="40">
        <f t="shared" si="3"/>
        <v>100</v>
      </c>
      <c r="O28" s="200">
        <f t="shared" si="7"/>
        <v>0</v>
      </c>
    </row>
    <row r="29" spans="2:15" s="9" customFormat="1" ht="20.100000000000001" customHeight="1" x14ac:dyDescent="0.15">
      <c r="B29" s="245"/>
      <c r="C29" s="35" t="s">
        <v>40</v>
      </c>
      <c r="D29" s="35"/>
      <c r="E29" s="36">
        <v>0</v>
      </c>
      <c r="F29" s="77">
        <f>SUMIF('시군구특별징수보고서(부서+운영항목+장관합계출력)'!$B:$B,$O29,'시군구특별징수보고서(부서+운영항목+장관합계출력)'!E:E)</f>
        <v>0</v>
      </c>
      <c r="G29" s="77">
        <f>SUMIF('시군구특별징수보고서(부서+운영항목+장관합계출력)'!$B:$B,$O29,'시군구특별징수보고서(부서+운영항목+장관합계출력)'!G:G)</f>
        <v>0</v>
      </c>
      <c r="H29" s="77">
        <f>SUMIF('시군구특별징수보고서(부서+운영항목+장관합계출력)'!$B:$B,$O29,'시군구특별징수보고서(부서+운영항목+장관합계출력)'!K:K)</f>
        <v>0</v>
      </c>
      <c r="I29" s="37">
        <f>F29-G29-H29</f>
        <v>0</v>
      </c>
      <c r="J29" s="37">
        <f>I29-K29</f>
        <v>0</v>
      </c>
      <c r="K29" s="37"/>
      <c r="L29" s="41">
        <f t="shared" si="2"/>
        <v>0</v>
      </c>
      <c r="M29" s="42">
        <f t="shared" si="3"/>
        <v>0</v>
      </c>
      <c r="O29" s="200" t="str">
        <f t="shared" si="7"/>
        <v>214-01 사업장생산수입</v>
      </c>
    </row>
    <row r="30" spans="2:15" s="9" customFormat="1" ht="20.100000000000001" customHeight="1" x14ac:dyDescent="0.15">
      <c r="B30" s="245"/>
      <c r="C30" s="35" t="s">
        <v>41</v>
      </c>
      <c r="D30" s="35"/>
      <c r="E30" s="36">
        <v>0</v>
      </c>
      <c r="F30" s="77">
        <f>SUMIF('시군구특별징수보고서(부서+운영항목+장관합계출력)'!$B:$B,$O30,'시군구특별징수보고서(부서+운영항목+장관합계출력)'!E:E)</f>
        <v>0</v>
      </c>
      <c r="G30" s="77">
        <f>SUMIF('시군구특별징수보고서(부서+운영항목+장관합계출력)'!$B:$B,$O30,'시군구특별징수보고서(부서+운영항목+장관합계출력)'!G:G)</f>
        <v>0</v>
      </c>
      <c r="H30" s="77">
        <f>SUMIF('시군구특별징수보고서(부서+운영항목+장관합계출력)'!$B:$B,$O30,'시군구특별징수보고서(부서+운영항목+장관합계출력)'!K:K)</f>
        <v>0</v>
      </c>
      <c r="I30" s="37">
        <f>F30-G30-H30</f>
        <v>0</v>
      </c>
      <c r="J30" s="37">
        <f>I30-K30</f>
        <v>0</v>
      </c>
      <c r="K30" s="37"/>
      <c r="L30" s="41">
        <f t="shared" si="2"/>
        <v>0</v>
      </c>
      <c r="M30" s="42">
        <f t="shared" si="3"/>
        <v>0</v>
      </c>
      <c r="O30" s="200" t="str">
        <f t="shared" si="7"/>
        <v>214-02 청산금수입</v>
      </c>
    </row>
    <row r="31" spans="2:15" s="9" customFormat="1" ht="20.100000000000001" customHeight="1" x14ac:dyDescent="0.15">
      <c r="B31" s="245"/>
      <c r="C31" s="35" t="s">
        <v>42</v>
      </c>
      <c r="D31" s="35"/>
      <c r="E31" s="36">
        <v>0</v>
      </c>
      <c r="F31" s="77">
        <f>SUMIF('시군구특별징수보고서(부서+운영항목+장관합계출력)'!$B:$B,$O31,'시군구특별징수보고서(부서+운영항목+장관합계출력)'!E:E)</f>
        <v>0</v>
      </c>
      <c r="G31" s="77">
        <f>SUMIF('시군구특별징수보고서(부서+운영항목+장관합계출력)'!$B:$B,$O31,'시군구특별징수보고서(부서+운영항목+장관합계출력)'!G:G)</f>
        <v>0</v>
      </c>
      <c r="H31" s="77">
        <f>SUMIF('시군구특별징수보고서(부서+운영항목+장관합계출력)'!$B:$B,$O31,'시군구특별징수보고서(부서+운영항목+장관합계출력)'!K:K)</f>
        <v>0</v>
      </c>
      <c r="I31" s="37">
        <f>F31-G31-H31</f>
        <v>0</v>
      </c>
      <c r="J31" s="37">
        <f>I31-K31</f>
        <v>0</v>
      </c>
      <c r="K31" s="37"/>
      <c r="L31" s="41">
        <f t="shared" si="2"/>
        <v>0</v>
      </c>
      <c r="M31" s="42">
        <f t="shared" si="3"/>
        <v>0</v>
      </c>
      <c r="O31" s="200" t="str">
        <f t="shared" si="7"/>
        <v>214-03 매각사업수입</v>
      </c>
    </row>
    <row r="32" spans="2:15" s="9" customFormat="1" ht="20.100000000000001" customHeight="1" x14ac:dyDescent="0.15">
      <c r="B32" s="245"/>
      <c r="C32" s="35" t="s">
        <v>43</v>
      </c>
      <c r="D32" s="35"/>
      <c r="E32" s="84">
        <v>0</v>
      </c>
      <c r="F32" s="77">
        <f>SUMIF('시군구특별징수보고서(부서+운영항목+장관합계출력)'!$B:$B,$O32,'시군구특별징수보고서(부서+운영항목+장관합계출력)'!E:E)</f>
        <v>0</v>
      </c>
      <c r="G32" s="77">
        <f>SUMIF('시군구특별징수보고서(부서+운영항목+장관합계출력)'!$B:$B,$O32,'시군구특별징수보고서(부서+운영항목+장관합계출력)'!G:G)</f>
        <v>0</v>
      </c>
      <c r="H32" s="77">
        <f>SUMIF('시군구특별징수보고서(부서+운영항목+장관합계출력)'!$B:$B,$O32,'시군구특별징수보고서(부서+운영항목+장관합계출력)'!K:K)</f>
        <v>0</v>
      </c>
      <c r="I32" s="37">
        <f>F32-G32-H32</f>
        <v>0</v>
      </c>
      <c r="J32" s="37">
        <f>I32-K32</f>
        <v>0</v>
      </c>
      <c r="K32" s="37"/>
      <c r="L32" s="41">
        <f t="shared" si="2"/>
        <v>0</v>
      </c>
      <c r="M32" s="42">
        <f t="shared" si="3"/>
        <v>0</v>
      </c>
      <c r="O32" s="200" t="str">
        <f t="shared" si="7"/>
        <v>214-04 배당금수입</v>
      </c>
    </row>
    <row r="33" spans="2:15" s="9" customFormat="1" ht="20.100000000000001" customHeight="1" x14ac:dyDescent="0.15">
      <c r="B33" s="245"/>
      <c r="C33" s="35" t="s">
        <v>44</v>
      </c>
      <c r="D33" s="35"/>
      <c r="E33" s="86">
        <v>422000000</v>
      </c>
      <c r="F33" s="77">
        <f>SUMIF('시군구특별징수보고서(부서+운영항목+장관합계출력)'!$B:$B,$O33,'시군구특별징수보고서(부서+운영항목+장관합계출력)'!E:E)</f>
        <v>575050</v>
      </c>
      <c r="G33" s="77">
        <f>SUMIF('시군구특별징수보고서(부서+운영항목+장관합계출력)'!$B:$B,$O33,'시군구특별징수보고서(부서+운영항목+장관합계출력)'!G:G)</f>
        <v>575050</v>
      </c>
      <c r="H33" s="77">
        <f>SUMIF('시군구특별징수보고서(부서+운영항목+장관합계출력)'!$B:$B,$O33,'시군구특별징수보고서(부서+운영항목+장관합계출력)'!K:K)</f>
        <v>0</v>
      </c>
      <c r="I33" s="37">
        <f>F33-G33-H33</f>
        <v>0</v>
      </c>
      <c r="J33" s="37">
        <f>I33-K33</f>
        <v>0</v>
      </c>
      <c r="K33" s="37"/>
      <c r="L33" s="41">
        <f t="shared" si="2"/>
        <v>0.13626777251184832</v>
      </c>
      <c r="M33" s="42">
        <f t="shared" si="3"/>
        <v>100</v>
      </c>
      <c r="O33" s="200" t="str">
        <f t="shared" si="7"/>
        <v>214-05 기타사업수입</v>
      </c>
    </row>
    <row r="34" spans="2:15" s="9" customFormat="1" ht="20.100000000000001" customHeight="1" x14ac:dyDescent="0.15">
      <c r="B34" s="31" t="s">
        <v>45</v>
      </c>
      <c r="C34" s="32"/>
      <c r="D34" s="32"/>
      <c r="E34" s="85">
        <v>205000000</v>
      </c>
      <c r="F34" s="33">
        <f t="shared" ref="F34:J34" si="13">F35</f>
        <v>0</v>
      </c>
      <c r="G34" s="33">
        <f t="shared" si="13"/>
        <v>0</v>
      </c>
      <c r="H34" s="33">
        <f t="shared" si="13"/>
        <v>0</v>
      </c>
      <c r="I34" s="33">
        <f t="shared" si="13"/>
        <v>0</v>
      </c>
      <c r="J34" s="33">
        <f t="shared" si="13"/>
        <v>0</v>
      </c>
      <c r="K34" s="33">
        <f>K35</f>
        <v>0</v>
      </c>
      <c r="L34" s="39">
        <f t="shared" si="2"/>
        <v>0</v>
      </c>
      <c r="M34" s="40">
        <f t="shared" si="3"/>
        <v>0</v>
      </c>
      <c r="O34" s="200">
        <f t="shared" si="7"/>
        <v>0</v>
      </c>
    </row>
    <row r="35" spans="2:15" s="9" customFormat="1" ht="20.100000000000001" customHeight="1" x14ac:dyDescent="0.15">
      <c r="B35" s="60"/>
      <c r="C35" s="35" t="s">
        <v>57</v>
      </c>
      <c r="D35" s="35"/>
      <c r="E35" s="73">
        <v>205000000</v>
      </c>
      <c r="F35" s="77">
        <f>SUMIF('시군구특별징수보고서(부서+운영항목+장관합계출력)'!$B:$B,$O35,'시군구특별징수보고서(부서+운영항목+장관합계출력)'!E:E)</f>
        <v>0</v>
      </c>
      <c r="G35" s="77">
        <f>SUMIF('시군구특별징수보고서(부서+운영항목+장관합계출력)'!$B:$B,$O35,'시군구특별징수보고서(부서+운영항목+장관합계출력)'!G:G)</f>
        <v>0</v>
      </c>
      <c r="H35" s="77">
        <f>SUMIF('시군구특별징수보고서(부서+운영항목+장관합계출력)'!$B:$B,$O35,'시군구특별징수보고서(부서+운영항목+장관합계출력)'!K:K)</f>
        <v>0</v>
      </c>
      <c r="I35" s="37">
        <f>F35-G35-H35</f>
        <v>0</v>
      </c>
      <c r="J35" s="37">
        <f>I35-K35</f>
        <v>0</v>
      </c>
      <c r="K35" s="37"/>
      <c r="L35" s="41">
        <f>IFERROR(G35/E35,0)*100</f>
        <v>0</v>
      </c>
      <c r="M35" s="42">
        <f>IFERROR(G35/F35,0)*100</f>
        <v>0</v>
      </c>
      <c r="O35" s="200" t="str">
        <f t="shared" si="7"/>
        <v>215-01 징수교부금수입</v>
      </c>
    </row>
    <row r="36" spans="2:15" s="9" customFormat="1" ht="20.100000000000001" customHeight="1" x14ac:dyDescent="0.15">
      <c r="B36" s="31" t="s">
        <v>46</v>
      </c>
      <c r="C36" s="32"/>
      <c r="D36" s="32"/>
      <c r="E36" s="33">
        <v>149000000</v>
      </c>
      <c r="F36" s="33">
        <f t="shared" ref="F36:J36" si="14">SUM(F37:F39)</f>
        <v>86541150</v>
      </c>
      <c r="G36" s="33">
        <f t="shared" si="14"/>
        <v>83351030</v>
      </c>
      <c r="H36" s="33">
        <f t="shared" si="14"/>
        <v>0</v>
      </c>
      <c r="I36" s="33">
        <f t="shared" si="14"/>
        <v>3190120</v>
      </c>
      <c r="J36" s="33">
        <f t="shared" si="14"/>
        <v>3190120</v>
      </c>
      <c r="K36" s="33">
        <f>SUM(K37:K39)</f>
        <v>0</v>
      </c>
      <c r="L36" s="39">
        <f t="shared" si="2"/>
        <v>55.940288590604027</v>
      </c>
      <c r="M36" s="40">
        <f t="shared" si="3"/>
        <v>96.313753630498326</v>
      </c>
      <c r="O36" s="200">
        <f t="shared" si="7"/>
        <v>0</v>
      </c>
    </row>
    <row r="37" spans="2:15" s="9" customFormat="1" ht="20.100000000000001" customHeight="1" x14ac:dyDescent="0.15">
      <c r="B37" s="245"/>
      <c r="C37" s="35" t="s">
        <v>47</v>
      </c>
      <c r="D37" s="35"/>
      <c r="E37" s="73">
        <v>124000000</v>
      </c>
      <c r="F37" s="77">
        <f>SUMIF('시군구특별징수보고서(부서+운영항목+장관합계출력)'!$B:$B,$O37,'시군구특별징수보고서(부서+운영항목+장관합계출력)'!E:E)</f>
        <v>86541150</v>
      </c>
      <c r="G37" s="77">
        <f>SUMIF('시군구특별징수보고서(부서+운영항목+장관합계출력)'!$B:$B,$O37,'시군구특별징수보고서(부서+운영항목+장관합계출력)'!G:G)</f>
        <v>83351030</v>
      </c>
      <c r="H37" s="77">
        <f>SUMIF('시군구특별징수보고서(부서+운영항목+장관합계출력)'!$B:$B,$O37,'시군구특별징수보고서(부서+운영항목+장관합계출력)'!K:K)</f>
        <v>0</v>
      </c>
      <c r="I37" s="37">
        <f>F37-G37-H37</f>
        <v>3190120</v>
      </c>
      <c r="J37" s="37">
        <f>I37-K37</f>
        <v>3190120</v>
      </c>
      <c r="K37" s="37"/>
      <c r="L37" s="41">
        <f>IFERROR(G37/#REF!,0)*100</f>
        <v>0</v>
      </c>
      <c r="M37" s="42">
        <f t="shared" si="3"/>
        <v>96.313753630498326</v>
      </c>
      <c r="O37" s="200" t="str">
        <f t="shared" si="7"/>
        <v>216-01 공공예금이자수입</v>
      </c>
    </row>
    <row r="38" spans="2:15" s="9" customFormat="1" ht="20.100000000000001" customHeight="1" x14ac:dyDescent="0.15">
      <c r="B38" s="245"/>
      <c r="C38" s="35" t="s">
        <v>48</v>
      </c>
      <c r="D38" s="35"/>
      <c r="E38" s="73">
        <v>0</v>
      </c>
      <c r="F38" s="77">
        <f>SUMIF('시군구특별징수보고서(부서+운영항목+장관합계출력)'!$B:$B,$O38,'시군구특별징수보고서(부서+운영항목+장관합계출력)'!E:E)</f>
        <v>0</v>
      </c>
      <c r="G38" s="77">
        <f>SUMIF('시군구특별징수보고서(부서+운영항목+장관합계출력)'!$B:$B,$O38,'시군구특별징수보고서(부서+운영항목+장관합계출력)'!G:G)</f>
        <v>0</v>
      </c>
      <c r="H38" s="77">
        <f>SUMIF('시군구특별징수보고서(부서+운영항목+장관합계출력)'!$B:$B,$O38,'시군구특별징수보고서(부서+운영항목+장관합계출력)'!K:K)</f>
        <v>0</v>
      </c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200" t="str">
        <f t="shared" si="7"/>
        <v>216-02 융자금회수이자수입</v>
      </c>
    </row>
    <row r="39" spans="2:15" s="10" customFormat="1" ht="20.100000000000001" customHeight="1" x14ac:dyDescent="0.15">
      <c r="B39" s="245"/>
      <c r="C39" s="35" t="s">
        <v>49</v>
      </c>
      <c r="D39" s="35"/>
      <c r="E39" s="73">
        <v>25000000</v>
      </c>
      <c r="F39" s="77">
        <f>SUMIF('시군구특별징수보고서(부서+운영항목+장관합계출력)'!$B:$B,$O39,'시군구특별징수보고서(부서+운영항목+장관합계출력)'!E:E)</f>
        <v>0</v>
      </c>
      <c r="G39" s="77">
        <f>SUMIF('시군구특별징수보고서(부서+운영항목+장관합계출력)'!$B:$B,$O39,'시군구특별징수보고서(부서+운영항목+장관합계출력)'!G:G)</f>
        <v>0</v>
      </c>
      <c r="H39" s="77">
        <f>SUMIF('시군구특별징수보고서(부서+운영항목+장관합계출력)'!$B:$B,$O39,'시군구특별징수보고서(부서+운영항목+장관합계출력)'!K:K)</f>
        <v>0</v>
      </c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200" t="str">
        <f t="shared" si="7"/>
        <v>216-03 기타이자수입</v>
      </c>
    </row>
    <row r="40" spans="2:15" s="10" customFormat="1" ht="20.100000000000001" customHeight="1" x14ac:dyDescent="0.15">
      <c r="B40" s="243" t="s">
        <v>50</v>
      </c>
      <c r="C40" s="244"/>
      <c r="D40" s="244"/>
      <c r="E40" s="43">
        <v>789000000</v>
      </c>
      <c r="F40" s="43">
        <f t="shared" ref="F40:J40" si="15">F41+F46+F48+F52+F60</f>
        <v>4202634329</v>
      </c>
      <c r="G40" s="43">
        <f t="shared" si="15"/>
        <v>127974700</v>
      </c>
      <c r="H40" s="43">
        <f t="shared" si="15"/>
        <v>0</v>
      </c>
      <c r="I40" s="43">
        <f t="shared" si="15"/>
        <v>4074659629</v>
      </c>
      <c r="J40" s="43">
        <f t="shared" si="15"/>
        <v>4074659629</v>
      </c>
      <c r="K40" s="43">
        <f>K41+K46+K48+K52+K60</f>
        <v>0</v>
      </c>
      <c r="L40" s="44">
        <f t="shared" si="2"/>
        <v>16.219860583016477</v>
      </c>
      <c r="M40" s="45">
        <f t="shared" si="3"/>
        <v>3.0451067112101344</v>
      </c>
      <c r="O40" s="200">
        <f t="shared" si="7"/>
        <v>0</v>
      </c>
    </row>
    <row r="41" spans="2:15" s="5" customFormat="1" ht="20.100000000000001" customHeight="1" x14ac:dyDescent="0.15">
      <c r="B41" s="31" t="s">
        <v>51</v>
      </c>
      <c r="C41" s="32"/>
      <c r="D41" s="32"/>
      <c r="E41" s="33">
        <v>0</v>
      </c>
      <c r="F41" s="33"/>
      <c r="G41" s="33"/>
      <c r="H41" s="33"/>
      <c r="I41" s="33">
        <f>SUM(I42:I45)</f>
        <v>0</v>
      </c>
      <c r="J41" s="33">
        <f>SUM(J42:J45)</f>
        <v>0</v>
      </c>
      <c r="K41" s="33">
        <f>SUM(K42:K45)</f>
        <v>0</v>
      </c>
      <c r="L41" s="39">
        <f t="shared" si="2"/>
        <v>0</v>
      </c>
      <c r="M41" s="40">
        <f t="shared" si="3"/>
        <v>0</v>
      </c>
      <c r="O41" s="200">
        <f t="shared" si="7"/>
        <v>0</v>
      </c>
    </row>
    <row r="42" spans="2:15" s="5" customFormat="1" ht="20.100000000000001" customHeight="1" x14ac:dyDescent="0.15">
      <c r="B42" s="60"/>
      <c r="C42" s="35" t="s">
        <v>52</v>
      </c>
      <c r="D42" s="35"/>
      <c r="E42" s="75">
        <v>0</v>
      </c>
      <c r="F42" s="77">
        <f>SUMIF('시군구특별징수보고서(부서+운영항목+장관합계출력)'!$B:$B,$O42,'시군구특별징수보고서(부서+운영항목+장관합계출력)'!E:E)</f>
        <v>0</v>
      </c>
      <c r="G42" s="77">
        <f>SUMIF('시군구특별징수보고서(부서+운영항목+장관합계출력)'!$B:$B,$O42,'시군구특별징수보고서(부서+운영항목+장관합계출력)'!G:G)</f>
        <v>0</v>
      </c>
      <c r="H42" s="77">
        <f>SUMIF('시군구특별징수보고서(부서+운영항목+장관합계출력)'!$B:$B,$O42,'시군구특별징수보고서(부서+운영항목+장관합계출력)'!K:K)</f>
        <v>0</v>
      </c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200" t="str">
        <f t="shared" si="7"/>
        <v>221-01 국유재산매각귀속수입금</v>
      </c>
    </row>
    <row r="43" spans="2:15" s="5" customFormat="1" ht="20.100000000000001" customHeight="1" x14ac:dyDescent="0.15">
      <c r="B43" s="61"/>
      <c r="C43" s="35" t="s">
        <v>53</v>
      </c>
      <c r="D43" s="35"/>
      <c r="E43" s="73">
        <v>0</v>
      </c>
      <c r="F43" s="77">
        <f>SUMIF('시군구특별징수보고서(부서+운영항목+장관합계출력)'!$B:$B,$O43,'시군구특별징수보고서(부서+운영항목+장관합계출력)'!E:E)</f>
        <v>0</v>
      </c>
      <c r="G43" s="77">
        <f>SUMIF('시군구특별징수보고서(부서+운영항목+장관합계출력)'!$B:$B,$O43,'시군구특별징수보고서(부서+운영항목+장관합계출력)'!G:G)</f>
        <v>0</v>
      </c>
      <c r="H43" s="77">
        <f>SUMIF('시군구특별징수보고서(부서+운영항목+장관합계출력)'!$B:$B,$O43,'시군구특별징수보고서(부서+운영항목+장관합계출력)'!K:K)</f>
        <v>0</v>
      </c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200" t="str">
        <f t="shared" si="7"/>
        <v>221-02 시도유재산매각귀속수입금</v>
      </c>
    </row>
    <row r="44" spans="2:15" s="5" customFormat="1" ht="20.100000000000001" customHeight="1" x14ac:dyDescent="0.15">
      <c r="B44" s="61"/>
      <c r="C44" s="35" t="s">
        <v>54</v>
      </c>
      <c r="D44" s="35"/>
      <c r="E44" s="73">
        <v>0</v>
      </c>
      <c r="F44" s="77">
        <f>SUMIF('시군구특별징수보고서(부서+운영항목+장관합계출력)'!$B:$B,$O44,'시군구특별징수보고서(부서+운영항목+장관합계출력)'!E:E)</f>
        <v>0</v>
      </c>
      <c r="G44" s="77">
        <f>SUMIF('시군구특별징수보고서(부서+운영항목+장관합계출력)'!$B:$B,$O44,'시군구특별징수보고서(부서+운영항목+장관합계출력)'!G:G)</f>
        <v>0</v>
      </c>
      <c r="H44" s="77">
        <f>SUMIF('시군구특별징수보고서(부서+운영항목+장관합계출력)'!$B:$B,$O44,'시군구특별징수보고서(부서+운영항목+장관합계출력)'!K:K)</f>
        <v>0</v>
      </c>
      <c r="I44" s="37">
        <f>F44-G44-H44</f>
        <v>0</v>
      </c>
      <c r="J44" s="37">
        <f>I44-K44</f>
        <v>0</v>
      </c>
      <c r="K44" s="37"/>
      <c r="L44" s="41">
        <f>IFERROR(G44/E44,0)*100</f>
        <v>0</v>
      </c>
      <c r="M44" s="42">
        <f>IFERROR(G44/F44,0)*100</f>
        <v>0</v>
      </c>
      <c r="O44" s="200" t="str">
        <f t="shared" si="7"/>
        <v>221-03 공유재산매각수입금</v>
      </c>
    </row>
    <row r="45" spans="2:15" s="5" customFormat="1" ht="20.100000000000001" customHeight="1" x14ac:dyDescent="0.15">
      <c r="B45" s="62"/>
      <c r="C45" s="35" t="s">
        <v>55</v>
      </c>
      <c r="D45" s="35"/>
      <c r="E45" s="47">
        <v>0</v>
      </c>
      <c r="F45" s="77">
        <f>SUMIF('시군구특별징수보고서(부서+운영항목+장관합계출력)'!$B:$B,$O45,'시군구특별징수보고서(부서+운영항목+장관합계출력)'!E:E)</f>
        <v>0</v>
      </c>
      <c r="G45" s="77">
        <f>SUMIF('시군구특별징수보고서(부서+운영항목+장관합계출력)'!$B:$B,$O45,'시군구특별징수보고서(부서+운영항목+장관합계출력)'!G:G)</f>
        <v>0</v>
      </c>
      <c r="H45" s="77">
        <f>SUMIF('시군구특별징수보고서(부서+운영항목+장관합계출력)'!$B:$B,$O45,'시군구특별징수보고서(부서+운영항목+장관합계출력)'!K:K)</f>
        <v>0</v>
      </c>
      <c r="I45" s="37">
        <f>F45-G45-H45</f>
        <v>0</v>
      </c>
      <c r="J45" s="37">
        <f>I45-K45</f>
        <v>0</v>
      </c>
      <c r="K45" s="37"/>
      <c r="L45" s="41">
        <f>IFERROR(G45/E45,0)*100</f>
        <v>0</v>
      </c>
      <c r="M45" s="42">
        <f>IFERROR(G45/F45,0)*100</f>
        <v>0</v>
      </c>
      <c r="O45" s="200" t="str">
        <f t="shared" si="7"/>
        <v>221-04 불용품매각대금</v>
      </c>
    </row>
    <row r="46" spans="2:15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f t="shared" ref="F46:J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>K47</f>
        <v>0</v>
      </c>
      <c r="L46" s="39">
        <f t="shared" si="2"/>
        <v>0</v>
      </c>
      <c r="M46" s="40">
        <f t="shared" si="3"/>
        <v>0</v>
      </c>
      <c r="O46" s="200">
        <f t="shared" si="7"/>
        <v>0</v>
      </c>
    </row>
    <row r="47" spans="2:15" s="5" customFormat="1" ht="20.100000000000001" customHeight="1" x14ac:dyDescent="0.15">
      <c r="B47" s="60"/>
      <c r="C47" s="35" t="s">
        <v>58</v>
      </c>
      <c r="D47" s="35"/>
      <c r="E47" s="47">
        <v>0</v>
      </c>
      <c r="F47" s="77">
        <f>SUMIF('시군구특별징수보고서(부서+운영항목+장관합계출력)'!$B:$B,$O47,'시군구특별징수보고서(부서+운영항목+장관합계출력)'!E:E)</f>
        <v>0</v>
      </c>
      <c r="G47" s="77">
        <f>SUMIF('시군구특별징수보고서(부서+운영항목+장관합계출력)'!$B:$B,$O47,'시군구특별징수보고서(부서+운영항목+장관합계출력)'!G:G)</f>
        <v>0</v>
      </c>
      <c r="H47" s="77">
        <f>SUMIF('시군구특별징수보고서(부서+운영항목+장관합계출력)'!$B:$B,$O47,'시군구특별징수보고서(부서+운영항목+장관합계출력)'!K:K)</f>
        <v>0</v>
      </c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200" t="str">
        <f t="shared" si="7"/>
        <v>222-01 자치단체간부담금</v>
      </c>
    </row>
    <row r="48" spans="2:15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f t="shared" ref="F48:J48" si="17">SUM(F49:F51)</f>
        <v>0</v>
      </c>
      <c r="G48" s="33">
        <f t="shared" si="17"/>
        <v>0</v>
      </c>
      <c r="H48" s="33">
        <f t="shared" si="17"/>
        <v>0</v>
      </c>
      <c r="I48" s="33">
        <f t="shared" si="17"/>
        <v>0</v>
      </c>
      <c r="J48" s="33">
        <f t="shared" si="17"/>
        <v>0</v>
      </c>
      <c r="K48" s="33">
        <f>SUM(K49:K51)</f>
        <v>0</v>
      </c>
      <c r="L48" s="39">
        <f t="shared" si="2"/>
        <v>0</v>
      </c>
      <c r="M48" s="40">
        <f t="shared" si="3"/>
        <v>0</v>
      </c>
      <c r="O48" s="200">
        <f t="shared" si="7"/>
        <v>0</v>
      </c>
    </row>
    <row r="49" spans="2:15" s="5" customFormat="1" ht="20.100000000000001" customHeight="1" x14ac:dyDescent="0.15">
      <c r="B49" s="60"/>
      <c r="C49" s="35" t="s">
        <v>60</v>
      </c>
      <c r="D49" s="35"/>
      <c r="E49" s="74">
        <v>0</v>
      </c>
      <c r="F49" s="77">
        <f>SUMIF('시군구특별징수보고서(부서+운영항목+장관합계출력)'!$B:$B,$O49,'시군구특별징수보고서(부서+운영항목+장관합계출력)'!E:E)</f>
        <v>0</v>
      </c>
      <c r="G49" s="77">
        <f>SUMIF('시군구특별징수보고서(부서+운영항목+장관합계출력)'!$B:$B,$O49,'시군구특별징수보고서(부서+운영항목+장관합계출력)'!G:G)</f>
        <v>0</v>
      </c>
      <c r="H49" s="77">
        <f>SUMIF('시군구특별징수보고서(부서+운영항목+장관합계출력)'!$B:$B,$O49,'시군구특별징수보고서(부서+운영항목+장관합계출력)'!K:K)</f>
        <v>0</v>
      </c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200" t="str">
        <f t="shared" si="7"/>
        <v>223-01 시ㆍ도비보조금등반환수입</v>
      </c>
    </row>
    <row r="50" spans="2:15" s="5" customFormat="1" ht="20.100000000000001" customHeight="1" x14ac:dyDescent="0.15">
      <c r="B50" s="61"/>
      <c r="C50" s="35" t="s">
        <v>61</v>
      </c>
      <c r="D50" s="35"/>
      <c r="E50" s="47">
        <v>0</v>
      </c>
      <c r="F50" s="77">
        <f>SUMIF('시군구특별징수보고서(부서+운영항목+장관합계출력)'!$B:$B,$O50,'시군구특별징수보고서(부서+운영항목+장관합계출력)'!E:E)</f>
        <v>0</v>
      </c>
      <c r="G50" s="77">
        <f>SUMIF('시군구특별징수보고서(부서+운영항목+장관합계출력)'!$B:$B,$O50,'시군구특별징수보고서(부서+운영항목+장관합계출력)'!G:G)</f>
        <v>0</v>
      </c>
      <c r="H50" s="77">
        <f>SUMIF('시군구특별징수보고서(부서+운영항목+장관합계출력)'!$B:$B,$O50,'시군구특별징수보고서(부서+운영항목+장관합계출력)'!K:K)</f>
        <v>0</v>
      </c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200" t="str">
        <f t="shared" si="7"/>
        <v>223-02 자체보조금등반환수입</v>
      </c>
    </row>
    <row r="51" spans="2:15" s="5" customFormat="1" ht="20.100000000000001" customHeight="1" x14ac:dyDescent="0.15">
      <c r="B51" s="62"/>
      <c r="C51" s="35" t="s">
        <v>62</v>
      </c>
      <c r="D51" s="35"/>
      <c r="E51" s="47">
        <v>0</v>
      </c>
      <c r="F51" s="77">
        <f>SUMIF('시군구특별징수보고서(부서+운영항목+장관합계출력)'!$B:$B,$O51,'시군구특별징수보고서(부서+운영항목+장관합계출력)'!E:E)</f>
        <v>0</v>
      </c>
      <c r="G51" s="77">
        <f>SUMIF('시군구특별징수보고서(부서+운영항목+장관합계출력)'!$B:$B,$O51,'시군구특별징수보고서(부서+운영항목+장관합계출력)'!G:G)</f>
        <v>0</v>
      </c>
      <c r="H51" s="77">
        <f>SUMIF('시군구특별징수보고서(부서+운영항목+장관합계출력)'!$B:$B,$O51,'시군구특별징수보고서(부서+운영항목+장관합계출력)'!K:K)</f>
        <v>0</v>
      </c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200" t="str">
        <f t="shared" si="7"/>
        <v>223-03 위탁비반환수입</v>
      </c>
    </row>
    <row r="52" spans="2:15" s="5" customFormat="1" ht="20.100000000000001" customHeight="1" x14ac:dyDescent="0.15">
      <c r="B52" s="48" t="s">
        <v>63</v>
      </c>
      <c r="C52" s="49"/>
      <c r="D52" s="49"/>
      <c r="E52" s="33">
        <v>59000000</v>
      </c>
      <c r="F52" s="33">
        <f t="shared" ref="F52:J52" si="18">SUM(F53:F59)</f>
        <v>12768020</v>
      </c>
      <c r="G52" s="33">
        <f t="shared" si="18"/>
        <v>5995160</v>
      </c>
      <c r="H52" s="33">
        <f t="shared" si="18"/>
        <v>0</v>
      </c>
      <c r="I52" s="33">
        <f t="shared" si="18"/>
        <v>6772860</v>
      </c>
      <c r="J52" s="33">
        <f t="shared" si="18"/>
        <v>6772860</v>
      </c>
      <c r="K52" s="33">
        <f>SUM(K53:K59)</f>
        <v>0</v>
      </c>
      <c r="L52" s="39">
        <f t="shared" si="2"/>
        <v>10.161288135593221</v>
      </c>
      <c r="M52" s="40">
        <f t="shared" si="3"/>
        <v>46.954500384554535</v>
      </c>
      <c r="O52" s="200">
        <f t="shared" si="7"/>
        <v>0</v>
      </c>
    </row>
    <row r="53" spans="2:15" s="5" customFormat="1" ht="20.100000000000001" customHeight="1" x14ac:dyDescent="0.15">
      <c r="B53" s="60"/>
      <c r="C53" s="35" t="s">
        <v>64</v>
      </c>
      <c r="D53" s="35"/>
      <c r="E53" s="47">
        <v>0</v>
      </c>
      <c r="F53" s="77">
        <f>SUMIF('시군구특별징수보고서(부서+운영항목+장관합계출력)'!$B:$B,$O53,'시군구특별징수보고서(부서+운영항목+장관합계출력)'!E:E)</f>
        <v>0</v>
      </c>
      <c r="G53" s="77">
        <f>SUMIF('시군구특별징수보고서(부서+운영항목+장관합계출력)'!$B:$B,$O53,'시군구특별징수보고서(부서+운영항목+장관합계출력)'!G:G)</f>
        <v>0</v>
      </c>
      <c r="H53" s="77">
        <f>SUMIF('시군구특별징수보고서(부서+운영항목+장관합계출력)'!$B:$B,$O53,'시군구특별징수보고서(부서+운영항목+장관합계출력)'!K:K)</f>
        <v>0</v>
      </c>
      <c r="I53" s="37">
        <f t="shared" ref="I53:I59" si="19">F53-G53-H53</f>
        <v>0</v>
      </c>
      <c r="J53" s="37">
        <f t="shared" ref="J53:J59" si="20">I53-K53</f>
        <v>0</v>
      </c>
      <c r="K53" s="37"/>
      <c r="L53" s="41">
        <f t="shared" si="2"/>
        <v>0</v>
      </c>
      <c r="M53" s="42">
        <f t="shared" si="3"/>
        <v>0</v>
      </c>
      <c r="O53" s="200" t="str">
        <f t="shared" si="7"/>
        <v>224-01 체납처분수입</v>
      </c>
    </row>
    <row r="54" spans="2:15" s="5" customFormat="1" ht="20.100000000000001" customHeight="1" x14ac:dyDescent="0.15">
      <c r="B54" s="61"/>
      <c r="C54" s="35" t="s">
        <v>65</v>
      </c>
      <c r="D54" s="35"/>
      <c r="E54" s="73">
        <v>0</v>
      </c>
      <c r="F54" s="77">
        <f>SUMIF('시군구특별징수보고서(부서+운영항목+장관합계출력)'!$B:$B,$O54,'시군구특별징수보고서(부서+운영항목+장관합계출력)'!E:E)</f>
        <v>0</v>
      </c>
      <c r="G54" s="77">
        <f>SUMIF('시군구특별징수보고서(부서+운영항목+장관합계출력)'!$B:$B,$O54,'시군구특별징수보고서(부서+운영항목+장관합계출력)'!G:G)</f>
        <v>0</v>
      </c>
      <c r="H54" s="77">
        <f>SUMIF('시군구특별징수보고서(부서+운영항목+장관합계출력)'!$B:$B,$O54,'시군구특별징수보고서(부서+운영항목+장관합계출력)'!K:K)</f>
        <v>0</v>
      </c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200" t="str">
        <f t="shared" si="7"/>
        <v>224-02 보상금수납금</v>
      </c>
    </row>
    <row r="55" spans="2:15" s="5" customFormat="1" ht="20.100000000000001" customHeight="1" x14ac:dyDescent="0.15">
      <c r="B55" s="61"/>
      <c r="C55" s="35" t="s">
        <v>66</v>
      </c>
      <c r="D55" s="35"/>
      <c r="E55" s="36">
        <v>0</v>
      </c>
      <c r="F55" s="77">
        <f>SUMIF('시군구특별징수보고서(부서+운영항목+장관합계출력)'!$B:$B,$O55,'시군구특별징수보고서(부서+운영항목+장관합계출력)'!E:E)</f>
        <v>2491200</v>
      </c>
      <c r="G55" s="77">
        <f>SUMIF('시군구특별징수보고서(부서+운영항목+장관합계출력)'!$B:$B,$O55,'시군구특별징수보고서(부서+운영항목+장관합계출력)'!G:G)</f>
        <v>4761500</v>
      </c>
      <c r="H55" s="77">
        <f>SUMIF('시군구특별징수보고서(부서+운영항목+장관합계출력)'!$B:$B,$O55,'시군구특별징수보고서(부서+운영항목+장관합계출력)'!K:K)</f>
        <v>0</v>
      </c>
      <c r="I55" s="37">
        <f>F55-G55-H55</f>
        <v>-2270300</v>
      </c>
      <c r="J55" s="37">
        <f t="shared" si="20"/>
        <v>-2270300</v>
      </c>
      <c r="K55" s="37"/>
      <c r="L55" s="41">
        <f>IFERROR(G55/E55,0)*100</f>
        <v>0</v>
      </c>
      <c r="M55" s="42">
        <f>IFERROR(G55/F55,0)*100</f>
        <v>191.13278741168915</v>
      </c>
      <c r="O55" s="200" t="str">
        <f t="shared" si="7"/>
        <v>224-03 기부금수입</v>
      </c>
    </row>
    <row r="56" spans="2:15" s="5" customFormat="1" ht="20.100000000000001" customHeight="1" x14ac:dyDescent="0.15">
      <c r="B56" s="61"/>
      <c r="C56" s="35" t="s">
        <v>67</v>
      </c>
      <c r="D56" s="35"/>
      <c r="E56" s="73">
        <v>0</v>
      </c>
      <c r="F56" s="77">
        <f>SUMIF('시군구특별징수보고서(부서+운영항목+장관합계출력)'!$B:$B,$O56,'시군구특별징수보고서(부서+운영항목+장관합계출력)'!E:E)</f>
        <v>0</v>
      </c>
      <c r="G56" s="77">
        <f>SUMIF('시군구특별징수보고서(부서+운영항목+장관합계출력)'!$B:$B,$O56,'시군구특별징수보고서(부서+운영항목+장관합계출력)'!G:G)</f>
        <v>0</v>
      </c>
      <c r="H56" s="77">
        <f>SUMIF('시군구특별징수보고서(부서+운영항목+장관합계출력)'!$B:$B,$O56,'시군구특별징수보고서(부서+운영항목+장관합계출력)'!K:K)</f>
        <v>0</v>
      </c>
      <c r="I56" s="37">
        <f t="shared" si="19"/>
        <v>0</v>
      </c>
      <c r="J56" s="37">
        <f t="shared" si="20"/>
        <v>0</v>
      </c>
      <c r="K56" s="37"/>
      <c r="L56" s="41">
        <f t="shared" si="2"/>
        <v>0</v>
      </c>
      <c r="M56" s="42">
        <f t="shared" si="3"/>
        <v>0</v>
      </c>
      <c r="O56" s="200" t="str">
        <f t="shared" si="7"/>
        <v>224-04 지적재조사조정금</v>
      </c>
    </row>
    <row r="57" spans="2:15" s="5" customFormat="1" ht="20.100000000000001" customHeight="1" x14ac:dyDescent="0.15">
      <c r="B57" s="61"/>
      <c r="C57" s="35" t="s">
        <v>68</v>
      </c>
      <c r="D57" s="35"/>
      <c r="E57" s="73">
        <v>0</v>
      </c>
      <c r="F57" s="77">
        <f>SUMIF('시군구특별징수보고서(부서+운영항목+장관합계출력)'!$B:$B,$O57,'시군구특별징수보고서(부서+운영항목+장관합계출력)'!E:E)</f>
        <v>0</v>
      </c>
      <c r="G57" s="77">
        <f>SUMIF('시군구특별징수보고서(부서+운영항목+장관합계출력)'!$B:$B,$O57,'시군구특별징수보고서(부서+운영항목+장관합계출력)'!G:G)</f>
        <v>0</v>
      </c>
      <c r="H57" s="77">
        <f>SUMIF('시군구특별징수보고서(부서+운영항목+장관합계출력)'!$B:$B,$O57,'시군구특별징수보고서(부서+운영항목+장관합계출력)'!K:K)</f>
        <v>0</v>
      </c>
      <c r="I57" s="37">
        <f>F57-G57-H57</f>
        <v>0</v>
      </c>
      <c r="J57" s="37">
        <f t="shared" si="20"/>
        <v>0</v>
      </c>
      <c r="K57" s="37"/>
      <c r="L57" s="41">
        <f>IFERROR(G57/E57,0)*100</f>
        <v>0</v>
      </c>
      <c r="M57" s="42">
        <f>IFERROR(G57/F57,0)*100</f>
        <v>0</v>
      </c>
      <c r="O57" s="200" t="str">
        <f t="shared" si="7"/>
        <v>224-05 지방교부세감소분보전수입</v>
      </c>
    </row>
    <row r="58" spans="2:15" s="5" customFormat="1" ht="20.100000000000001" customHeight="1" x14ac:dyDescent="0.15">
      <c r="B58" s="61"/>
      <c r="C58" s="35" t="s">
        <v>69</v>
      </c>
      <c r="D58" s="35"/>
      <c r="E58" s="74">
        <v>0</v>
      </c>
      <c r="F58" s="77">
        <f>SUMIF('시군구특별징수보고서(부서+운영항목+장관합계출력)'!$B:$B,$O58,'시군구특별징수보고서(부서+운영항목+장관합계출력)'!E:E)</f>
        <v>0</v>
      </c>
      <c r="G58" s="77">
        <f>SUMIF('시군구특별징수보고서(부서+운영항목+장관합계출력)'!$B:$B,$O58,'시군구특별징수보고서(부서+운영항목+장관합계출력)'!G:G)</f>
        <v>0</v>
      </c>
      <c r="H58" s="77">
        <f>SUMIF('시군구특별징수보고서(부서+운영항목+장관합계출력)'!$B:$B,$O58,'시군구특별징수보고서(부서+운영항목+장관합계출력)'!K:K)</f>
        <v>0</v>
      </c>
      <c r="I58" s="37">
        <f t="shared" si="19"/>
        <v>0</v>
      </c>
      <c r="J58" s="37">
        <f t="shared" si="20"/>
        <v>0</v>
      </c>
      <c r="K58" s="37"/>
      <c r="L58" s="41">
        <f>IFERROR(G58/E58,0)*100</f>
        <v>0</v>
      </c>
      <c r="M58" s="42">
        <f>IFERROR(G58/F58,0)*100</f>
        <v>0</v>
      </c>
      <c r="O58" s="200" t="str">
        <f t="shared" si="7"/>
        <v>224-06 위약금</v>
      </c>
    </row>
    <row r="59" spans="2:15" s="5" customFormat="1" ht="20.100000000000001" customHeight="1" x14ac:dyDescent="0.15">
      <c r="B59" s="62"/>
      <c r="C59" s="35" t="s">
        <v>70</v>
      </c>
      <c r="D59" s="35"/>
      <c r="E59" s="74">
        <v>59000000</v>
      </c>
      <c r="F59" s="77">
        <f>SUMIF('시군구특별징수보고서(부서+운영항목+장관합계출력)'!$B:$B,$O59,'시군구특별징수보고서(부서+운영항목+장관합계출력)'!E:E)</f>
        <v>10276820</v>
      </c>
      <c r="G59" s="77">
        <f>SUMIF('시군구특별징수보고서(부서+운영항목+장관합계출력)'!$B:$B,$O59,'시군구특별징수보고서(부서+운영항목+장관합계출력)'!G:G)</f>
        <v>1233660</v>
      </c>
      <c r="H59" s="77">
        <f>SUMIF('시군구특별징수보고서(부서+운영항목+장관합계출력)'!$B:$B,$O59,'시군구특별징수보고서(부서+운영항목+장관합계출력)'!K:K)</f>
        <v>0</v>
      </c>
      <c r="I59" s="37">
        <f t="shared" si="19"/>
        <v>9043160</v>
      </c>
      <c r="J59" s="37">
        <f t="shared" si="20"/>
        <v>9043160</v>
      </c>
      <c r="K59" s="37"/>
      <c r="L59" s="41">
        <f t="shared" si="2"/>
        <v>2.0909491525423727</v>
      </c>
      <c r="M59" s="42">
        <f t="shared" si="3"/>
        <v>12.004297049087169</v>
      </c>
      <c r="O59" s="200" t="str">
        <f t="shared" si="7"/>
        <v>224-07 그외수입</v>
      </c>
    </row>
    <row r="60" spans="2:15" s="5" customFormat="1" ht="20.100000000000001" customHeight="1" x14ac:dyDescent="0.15">
      <c r="B60" s="31" t="s">
        <v>71</v>
      </c>
      <c r="C60" s="32"/>
      <c r="D60" s="32"/>
      <c r="E60" s="50">
        <v>730000000</v>
      </c>
      <c r="F60" s="50">
        <f t="shared" ref="F60:J60" si="21">F61</f>
        <v>4189866309</v>
      </c>
      <c r="G60" s="50">
        <f t="shared" si="21"/>
        <v>121979540</v>
      </c>
      <c r="H60" s="50">
        <f t="shared" si="21"/>
        <v>0</v>
      </c>
      <c r="I60" s="50">
        <f t="shared" si="21"/>
        <v>4067886769</v>
      </c>
      <c r="J60" s="50">
        <f t="shared" si="21"/>
        <v>4067886769</v>
      </c>
      <c r="K60" s="50">
        <f>K61</f>
        <v>0</v>
      </c>
      <c r="L60" s="39">
        <f t="shared" si="2"/>
        <v>16.70952602739726</v>
      </c>
      <c r="M60" s="40">
        <f t="shared" si="3"/>
        <v>2.9112990965363998</v>
      </c>
      <c r="O60" s="200">
        <f t="shared" si="7"/>
        <v>0</v>
      </c>
    </row>
    <row r="61" spans="2:15" s="5" customFormat="1" ht="20.100000000000001" customHeight="1" x14ac:dyDescent="0.15">
      <c r="B61" s="46"/>
      <c r="C61" s="35" t="s">
        <v>72</v>
      </c>
      <c r="D61" s="35"/>
      <c r="E61" s="74">
        <v>730000000</v>
      </c>
      <c r="F61" s="77">
        <f>SUMIF('시군구특별징수보고서(부서+운영항목+장관합계출력)'!$B:$B,$O61,'시군구특별징수보고서(부서+운영항목+장관합계출력)'!E:E)</f>
        <v>4189866309</v>
      </c>
      <c r="G61" s="77">
        <f>SUMIF('시군구특별징수보고서(부서+운영항목+장관합계출력)'!$B:$B,$O61,'시군구특별징수보고서(부서+운영항목+장관합계출력)'!G:G)</f>
        <v>121979540</v>
      </c>
      <c r="H61" s="77">
        <f>SUMIF('시군구특별징수보고서(부서+운영항목+장관합계출력)'!$B:$B,$O61,'시군구특별징수보고서(부서+운영항목+장관합계출력)'!K:K)</f>
        <v>0</v>
      </c>
      <c r="I61" s="37">
        <f>F61-G61-H61</f>
        <v>4067886769</v>
      </c>
      <c r="J61" s="37">
        <f>I61-K61</f>
        <v>4067886769</v>
      </c>
      <c r="K61" s="37"/>
      <c r="L61" s="41">
        <f>IFERROR(G61/E61,0)*100</f>
        <v>16.70952602739726</v>
      </c>
      <c r="M61" s="42">
        <f>IFERROR(G61/F61,0)*100</f>
        <v>2.9112990965363998</v>
      </c>
      <c r="O61" s="200" t="str">
        <f t="shared" si="7"/>
        <v>225-01 지난년도수입</v>
      </c>
    </row>
    <row r="62" spans="2:15" s="10" customFormat="1" ht="20.100000000000001" customHeight="1" x14ac:dyDescent="0.15">
      <c r="B62" s="243" t="s">
        <v>73</v>
      </c>
      <c r="C62" s="244"/>
      <c r="D62" s="244"/>
      <c r="E62" s="43">
        <v>2100000000</v>
      </c>
      <c r="F62" s="43">
        <f t="shared" ref="F62:J62" si="22">F63+F65+F67+F69+F72+F74+F76</f>
        <v>1060675280</v>
      </c>
      <c r="G62" s="43">
        <f t="shared" si="22"/>
        <v>953449020</v>
      </c>
      <c r="H62" s="43">
        <f t="shared" si="22"/>
        <v>0</v>
      </c>
      <c r="I62" s="43">
        <f t="shared" si="22"/>
        <v>107226260</v>
      </c>
      <c r="J62" s="43">
        <f t="shared" si="22"/>
        <v>107226260</v>
      </c>
      <c r="K62" s="43">
        <f>K63+K65+K67+K69+K72+K74+K76</f>
        <v>0</v>
      </c>
      <c r="L62" s="44">
        <f t="shared" si="2"/>
        <v>45.402334285714282</v>
      </c>
      <c r="M62" s="45">
        <f t="shared" si="3"/>
        <v>89.89075525546329</v>
      </c>
      <c r="O62" s="200">
        <f t="shared" si="7"/>
        <v>0</v>
      </c>
    </row>
    <row r="63" spans="2:15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f t="shared" ref="F63:J63" si="23">SUM(F64)</f>
        <v>0</v>
      </c>
      <c r="G63" s="50">
        <f t="shared" si="23"/>
        <v>0</v>
      </c>
      <c r="H63" s="50">
        <f t="shared" si="23"/>
        <v>0</v>
      </c>
      <c r="I63" s="50">
        <f t="shared" si="23"/>
        <v>0</v>
      </c>
      <c r="J63" s="50">
        <f t="shared" si="23"/>
        <v>0</v>
      </c>
      <c r="K63" s="50">
        <f>SUM(K64)</f>
        <v>0</v>
      </c>
      <c r="L63" s="39">
        <f t="shared" si="2"/>
        <v>0</v>
      </c>
      <c r="M63" s="40">
        <f t="shared" si="3"/>
        <v>0</v>
      </c>
      <c r="O63" s="200">
        <f t="shared" si="7"/>
        <v>0</v>
      </c>
    </row>
    <row r="64" spans="2:15" s="5" customFormat="1" ht="20.100000000000001" customHeight="1" x14ac:dyDescent="0.15">
      <c r="B64" s="46"/>
      <c r="C64" s="35" t="s">
        <v>75</v>
      </c>
      <c r="D64" s="35"/>
      <c r="E64" s="47">
        <v>0</v>
      </c>
      <c r="F64" s="77">
        <f>SUMIF('시군구특별징수보고서(부서+운영항목+장관합계출력)'!$B:$B,$O64,'시군구특별징수보고서(부서+운영항목+장관합계출력)'!E:E)</f>
        <v>0</v>
      </c>
      <c r="G64" s="77">
        <f>SUMIF('시군구특별징수보고서(부서+운영항목+장관합계출력)'!$B:$B,$O64,'시군구특별징수보고서(부서+운영항목+장관합계출력)'!G:G)</f>
        <v>0</v>
      </c>
      <c r="H64" s="77">
        <f>SUMIF('시군구특별징수보고서(부서+운영항목+장관합계출력)'!$B:$B,$O64,'시군구특별징수보고서(부서+운영항목+장관합계출력)'!K:K)</f>
        <v>0</v>
      </c>
      <c r="I64" s="37">
        <f>F64-G64-H64</f>
        <v>0</v>
      </c>
      <c r="J64" s="37">
        <f>I64-K64</f>
        <v>0</v>
      </c>
      <c r="K64" s="37"/>
      <c r="L64" s="41">
        <f t="shared" si="2"/>
        <v>0</v>
      </c>
      <c r="M64" s="42">
        <f t="shared" si="3"/>
        <v>0</v>
      </c>
      <c r="O64" s="200" t="str">
        <f t="shared" si="7"/>
        <v>231-01 과징금</v>
      </c>
    </row>
    <row r="65" spans="2:15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f t="shared" ref="F65:J65" si="24">F66</f>
        <v>0</v>
      </c>
      <c r="G65" s="51">
        <f t="shared" si="24"/>
        <v>0</v>
      </c>
      <c r="H65" s="51">
        <f t="shared" si="24"/>
        <v>0</v>
      </c>
      <c r="I65" s="51">
        <f t="shared" si="24"/>
        <v>0</v>
      </c>
      <c r="J65" s="51">
        <f t="shared" si="24"/>
        <v>0</v>
      </c>
      <c r="K65" s="51">
        <f>K66</f>
        <v>0</v>
      </c>
      <c r="L65" s="53">
        <f t="shared" si="2"/>
        <v>0</v>
      </c>
      <c r="M65" s="54">
        <f t="shared" si="3"/>
        <v>0</v>
      </c>
      <c r="O65" s="200">
        <f t="shared" si="7"/>
        <v>0</v>
      </c>
    </row>
    <row r="66" spans="2:15" s="5" customFormat="1" ht="20.100000000000001" customHeight="1" x14ac:dyDescent="0.15">
      <c r="B66" s="46"/>
      <c r="C66" s="35" t="s">
        <v>77</v>
      </c>
      <c r="D66" s="35"/>
      <c r="E66" s="47">
        <v>0</v>
      </c>
      <c r="F66" s="77">
        <f>SUMIF('시군구특별징수보고서(부서+운영항목+장관합계출력)'!$B:$B,$O66,'시군구특별징수보고서(부서+운영항목+장관합계출력)'!E:E)</f>
        <v>0</v>
      </c>
      <c r="G66" s="77">
        <f>SUMIF('시군구특별징수보고서(부서+운영항목+장관합계출력)'!$B:$B,$O66,'시군구특별징수보고서(부서+운영항목+장관합계출력)'!G:G)</f>
        <v>0</v>
      </c>
      <c r="H66" s="77">
        <f>SUMIF('시군구특별징수보고서(부서+운영항목+장관합계출력)'!$B:$B,$O66,'시군구특별징수보고서(부서+운영항목+장관합계출력)'!K:K)</f>
        <v>0</v>
      </c>
      <c r="I66" s="37">
        <f>F66-G66-H66</f>
        <v>0</v>
      </c>
      <c r="J66" s="37">
        <f>I66-K66</f>
        <v>0</v>
      </c>
      <c r="K66" s="37"/>
      <c r="L66" s="41">
        <f>IFERROR(G66/E66,0)*100</f>
        <v>0</v>
      </c>
      <c r="M66" s="42">
        <f>IFERROR(G66/F66,0)*100</f>
        <v>0</v>
      </c>
      <c r="O66" s="200" t="str">
        <f t="shared" si="7"/>
        <v>232-01 이행강제금</v>
      </c>
    </row>
    <row r="67" spans="2:15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f t="shared" ref="F67:J67" si="25">F68</f>
        <v>0</v>
      </c>
      <c r="G67" s="51">
        <f t="shared" si="25"/>
        <v>0</v>
      </c>
      <c r="H67" s="51">
        <f t="shared" si="25"/>
        <v>0</v>
      </c>
      <c r="I67" s="51">
        <f t="shared" si="25"/>
        <v>0</v>
      </c>
      <c r="J67" s="51">
        <f t="shared" si="25"/>
        <v>0</v>
      </c>
      <c r="K67" s="51">
        <f>K68</f>
        <v>0</v>
      </c>
      <c r="L67" s="53">
        <f t="shared" si="2"/>
        <v>0</v>
      </c>
      <c r="M67" s="54">
        <f t="shared" si="3"/>
        <v>0</v>
      </c>
      <c r="O67" s="200">
        <f t="shared" si="7"/>
        <v>0</v>
      </c>
    </row>
    <row r="68" spans="2:15" s="5" customFormat="1" ht="20.100000000000001" customHeight="1" x14ac:dyDescent="0.15">
      <c r="B68" s="46"/>
      <c r="C68" s="35" t="s">
        <v>79</v>
      </c>
      <c r="D68" s="35"/>
      <c r="E68" s="47">
        <v>0</v>
      </c>
      <c r="F68" s="77">
        <f>SUMIF('시군구특별징수보고서(부서+운영항목+장관합계출력)'!$B:$B,$O68,'시군구특별징수보고서(부서+운영항목+장관합계출력)'!E:E)</f>
        <v>0</v>
      </c>
      <c r="G68" s="77">
        <f>SUMIF('시군구특별징수보고서(부서+운영항목+장관합계출력)'!$B:$B,$O68,'시군구특별징수보고서(부서+운영항목+장관합계출력)'!G:G)</f>
        <v>0</v>
      </c>
      <c r="H68" s="77">
        <f>SUMIF('시군구특별징수보고서(부서+운영항목+장관합계출력)'!$B:$B,$O68,'시군구특별징수보고서(부서+운영항목+장관합계출력)'!K:K)</f>
        <v>0</v>
      </c>
      <c r="I68" s="37">
        <f>F68-G68-H68</f>
        <v>0</v>
      </c>
      <c r="J68" s="37">
        <f>I68-K68</f>
        <v>0</v>
      </c>
      <c r="K68" s="37"/>
      <c r="L68" s="41">
        <f t="shared" si="2"/>
        <v>0</v>
      </c>
      <c r="M68" s="42">
        <f t="shared" si="3"/>
        <v>0</v>
      </c>
      <c r="O68" s="200" t="str">
        <f t="shared" si="7"/>
        <v>233-01 변상금</v>
      </c>
    </row>
    <row r="69" spans="2:15" s="5" customFormat="1" ht="20.100000000000001" customHeight="1" x14ac:dyDescent="0.15">
      <c r="B69" s="31" t="s">
        <v>80</v>
      </c>
      <c r="C69" s="32"/>
      <c r="D69" s="32"/>
      <c r="E69" s="52">
        <v>2100000000</v>
      </c>
      <c r="F69" s="52">
        <f t="shared" ref="F69:J69" si="26">SUM(F70:F71)</f>
        <v>265867420</v>
      </c>
      <c r="G69" s="52">
        <f t="shared" si="26"/>
        <v>158641160</v>
      </c>
      <c r="H69" s="52">
        <f t="shared" si="26"/>
        <v>0</v>
      </c>
      <c r="I69" s="52">
        <f t="shared" si="26"/>
        <v>107226260</v>
      </c>
      <c r="J69" s="52">
        <f t="shared" si="26"/>
        <v>107226260</v>
      </c>
      <c r="K69" s="52">
        <f>SUM(K70:K71)</f>
        <v>0</v>
      </c>
      <c r="L69" s="53">
        <f t="shared" si="2"/>
        <v>7.5543409523809526</v>
      </c>
      <c r="M69" s="54">
        <f t="shared" si="3"/>
        <v>59.669274257071436</v>
      </c>
      <c r="O69" s="200">
        <f t="shared" si="7"/>
        <v>0</v>
      </c>
    </row>
    <row r="70" spans="2:15" s="5" customFormat="1" ht="20.100000000000001" customHeight="1" x14ac:dyDescent="0.15">
      <c r="B70" s="60"/>
      <c r="C70" s="35" t="s">
        <v>81</v>
      </c>
      <c r="D70" s="35"/>
      <c r="E70" s="55">
        <v>2100000000</v>
      </c>
      <c r="F70" s="77">
        <f>SUMIF('시군구특별징수보고서(부서+운영항목+장관합계출력)'!$B:$B,$O70,'시군구특별징수보고서(부서+운영항목+장관합계출력)'!E:E)</f>
        <v>265867420</v>
      </c>
      <c r="G70" s="77">
        <f>SUMIF('시군구특별징수보고서(부서+운영항목+장관합계출력)'!$B:$B,$O70,'시군구특별징수보고서(부서+운영항목+장관합계출력)'!G:G)</f>
        <v>158641160</v>
      </c>
      <c r="H70" s="77">
        <f>SUMIF('시군구특별징수보고서(부서+운영항목+장관합계출력)'!$B:$B,$O70,'시군구특별징수보고서(부서+운영항목+장관합계출력)'!K:K)</f>
        <v>0</v>
      </c>
      <c r="I70" s="37">
        <f>F70-G70-H70</f>
        <v>107226260</v>
      </c>
      <c r="J70" s="37">
        <f>I70-K70</f>
        <v>107226260</v>
      </c>
      <c r="K70" s="37"/>
      <c r="L70" s="56">
        <f t="shared" si="2"/>
        <v>7.5543409523809526</v>
      </c>
      <c r="M70" s="57">
        <f t="shared" si="3"/>
        <v>59.669274257071436</v>
      </c>
      <c r="O70" s="200" t="str">
        <f t="shared" si="7"/>
        <v>234-01 차량관련과태료</v>
      </c>
    </row>
    <row r="71" spans="2:15" s="5" customFormat="1" ht="20.100000000000001" customHeight="1" x14ac:dyDescent="0.15">
      <c r="B71" s="62"/>
      <c r="C71" s="35" t="s">
        <v>82</v>
      </c>
      <c r="D71" s="35"/>
      <c r="E71" s="55">
        <v>0</v>
      </c>
      <c r="F71" s="77">
        <f>SUMIF('시군구특별징수보고서(부서+운영항목+장관합계출력)'!$B:$B,$O71,'시군구특별징수보고서(부서+운영항목+장관합계출력)'!E:E)</f>
        <v>0</v>
      </c>
      <c r="G71" s="77">
        <f>SUMIF('시군구특별징수보고서(부서+운영항목+장관합계출력)'!$B:$B,$O71,'시군구특별징수보고서(부서+운영항목+장관합계출력)'!G:G)</f>
        <v>0</v>
      </c>
      <c r="H71" s="77">
        <f>SUMIF('시군구특별징수보고서(부서+운영항목+장관합계출력)'!$B:$B,$O71,'시군구특별징수보고서(부서+운영항목+장관합계출력)'!K:K)</f>
        <v>0</v>
      </c>
      <c r="I71" s="37">
        <f>F71-G71-H71</f>
        <v>0</v>
      </c>
      <c r="J71" s="37">
        <f>I71-K71</f>
        <v>0</v>
      </c>
      <c r="K71" s="37"/>
      <c r="L71" s="56">
        <f t="shared" si="2"/>
        <v>0</v>
      </c>
      <c r="M71" s="57">
        <f t="shared" si="3"/>
        <v>0</v>
      </c>
      <c r="O71" s="200" t="str">
        <f t="shared" si="7"/>
        <v>234-02 기타과태료</v>
      </c>
    </row>
    <row r="72" spans="2:15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f t="shared" ref="F72:J72" si="27">F73</f>
        <v>0</v>
      </c>
      <c r="G72" s="51">
        <f t="shared" si="27"/>
        <v>0</v>
      </c>
      <c r="H72" s="51">
        <f t="shared" si="27"/>
        <v>0</v>
      </c>
      <c r="I72" s="51">
        <f t="shared" si="27"/>
        <v>0</v>
      </c>
      <c r="J72" s="51">
        <f t="shared" si="27"/>
        <v>0</v>
      </c>
      <c r="K72" s="51">
        <f>K73</f>
        <v>0</v>
      </c>
      <c r="L72" s="53">
        <f t="shared" si="2"/>
        <v>0</v>
      </c>
      <c r="M72" s="54">
        <f t="shared" si="3"/>
        <v>0</v>
      </c>
      <c r="O72" s="200">
        <f t="shared" si="7"/>
        <v>0</v>
      </c>
    </row>
    <row r="73" spans="2:15" s="5" customFormat="1" ht="20.100000000000001" customHeight="1" x14ac:dyDescent="0.15">
      <c r="B73" s="46"/>
      <c r="C73" s="35" t="s">
        <v>84</v>
      </c>
      <c r="D73" s="35"/>
      <c r="E73" s="47">
        <v>0</v>
      </c>
      <c r="F73" s="77">
        <f>SUMIF('시군구특별징수보고서(부서+운영항목+장관합계출력)'!$B:$B,$O73,'시군구특별징수보고서(부서+운영항목+장관합계출력)'!E:E)</f>
        <v>0</v>
      </c>
      <c r="G73" s="77">
        <f>SUMIF('시군구특별징수보고서(부서+운영항목+장관합계출력)'!$B:$B,$O73,'시군구특별징수보고서(부서+운영항목+장관합계출력)'!G:G)</f>
        <v>0</v>
      </c>
      <c r="H73" s="77">
        <f>SUMIF('시군구특별징수보고서(부서+운영항목+장관합계출력)'!$B:$B,$O73,'시군구특별징수보고서(부서+운영항목+장관합계출력)'!K:K)</f>
        <v>0</v>
      </c>
      <c r="I73" s="37">
        <f>F73-G73-H73</f>
        <v>0</v>
      </c>
      <c r="J73" s="37">
        <f>I73-K73</f>
        <v>0</v>
      </c>
      <c r="K73" s="37"/>
      <c r="L73" s="41">
        <f>IFERROR(G73/E73,0)*100</f>
        <v>0</v>
      </c>
      <c r="M73" s="42">
        <f>IFERROR(G73/F73,0)*100</f>
        <v>0</v>
      </c>
      <c r="O73" s="200" t="str">
        <f t="shared" si="7"/>
        <v>235-01 부정이익환수금</v>
      </c>
    </row>
    <row r="74" spans="2:15" s="5" customFormat="1" ht="20.100000000000001" customHeight="1" x14ac:dyDescent="0.15">
      <c r="B74" s="58" t="s">
        <v>86</v>
      </c>
      <c r="C74" s="59"/>
      <c r="D74" s="59"/>
      <c r="E74" s="51">
        <v>0</v>
      </c>
      <c r="F74" s="51">
        <f t="shared" ref="F74:J74" si="28">F75</f>
        <v>794807860</v>
      </c>
      <c r="G74" s="51">
        <f t="shared" si="28"/>
        <v>794807860</v>
      </c>
      <c r="H74" s="51">
        <f t="shared" si="28"/>
        <v>0</v>
      </c>
      <c r="I74" s="51">
        <f t="shared" si="28"/>
        <v>0</v>
      </c>
      <c r="J74" s="51">
        <f t="shared" si="28"/>
        <v>0</v>
      </c>
      <c r="K74" s="51">
        <f t="shared" ref="K74:K76" si="29">K75</f>
        <v>0</v>
      </c>
      <c r="L74" s="53">
        <f>IFERROR(G74/E74,0)*100</f>
        <v>0</v>
      </c>
      <c r="M74" s="54">
        <f>IFERROR(G74/F74,0)*100</f>
        <v>100</v>
      </c>
      <c r="O74" s="200">
        <f t="shared" si="7"/>
        <v>0</v>
      </c>
    </row>
    <row r="75" spans="2:15" s="5" customFormat="1" ht="20.100000000000001" customHeight="1" x14ac:dyDescent="0.15">
      <c r="B75" s="60"/>
      <c r="C75" s="63" t="s">
        <v>85</v>
      </c>
      <c r="D75" s="63"/>
      <c r="E75" s="64">
        <v>0</v>
      </c>
      <c r="F75" s="77">
        <f>SUMIF('시군구특별징수보고서(부서+운영항목+장관합계출력)'!$B:$B,$O75,'시군구특별징수보고서(부서+운영항목+장관합계출력)'!E:E)</f>
        <v>794807860</v>
      </c>
      <c r="G75" s="77">
        <f>SUMIF('시군구특별징수보고서(부서+운영항목+장관합계출력)'!$B:$B,$O75,'시군구특별징수보고서(부서+운영항목+장관합계출력)'!G:G)</f>
        <v>794807860</v>
      </c>
      <c r="H75" s="77">
        <f>SUMIF('시군구특별징수보고서(부서+운영항목+장관합계출력)'!$B:$B,$O75,'시군구특별징수보고서(부서+운영항목+장관합계출력)'!K:K)</f>
        <v>0</v>
      </c>
      <c r="I75" s="37">
        <f>F75-G75-H75</f>
        <v>0</v>
      </c>
      <c r="J75" s="37">
        <f>I75-K75</f>
        <v>0</v>
      </c>
      <c r="K75" s="37">
        <v>0</v>
      </c>
      <c r="L75" s="65">
        <f>IFERROR(G75/E75,0)*100</f>
        <v>0</v>
      </c>
      <c r="M75" s="66">
        <f>IFERROR(G75/F75,0)*100</f>
        <v>100</v>
      </c>
      <c r="O75" s="200" t="str">
        <f t="shared" ref="O75:O92" si="30">C75</f>
        <v>236-01 부담금</v>
      </c>
    </row>
    <row r="76" spans="2:15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f t="shared" ref="F76:J76" si="31">F77</f>
        <v>0</v>
      </c>
      <c r="G76" s="51">
        <f t="shared" si="31"/>
        <v>0</v>
      </c>
      <c r="H76" s="51">
        <f t="shared" si="31"/>
        <v>0</v>
      </c>
      <c r="I76" s="51">
        <f t="shared" si="31"/>
        <v>0</v>
      </c>
      <c r="J76" s="51">
        <f t="shared" si="31"/>
        <v>0</v>
      </c>
      <c r="K76" s="51">
        <f t="shared" si="29"/>
        <v>0</v>
      </c>
      <c r="L76" s="53">
        <f t="shared" si="2"/>
        <v>0</v>
      </c>
      <c r="M76" s="54">
        <f t="shared" si="3"/>
        <v>0</v>
      </c>
      <c r="O76" s="200">
        <f t="shared" si="30"/>
        <v>0</v>
      </c>
    </row>
    <row r="77" spans="2:15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f>SUMIF('시군구특별징수보고서(부서+운영항목+장관합계출력)'!$B:$B,$O77,'시군구특별징수보고서(부서+운영항목+장관합계출력)'!E:E)</f>
        <v>0</v>
      </c>
      <c r="G77" s="68">
        <f>SUMIF('시군구특별징수보고서(부서+운영항목+장관합계출력)'!$B:$B,$O77,'시군구특별징수보고서(부서+운영항목+장관합계출력)'!G:G)</f>
        <v>0</v>
      </c>
      <c r="H77" s="68">
        <f>SUMIF('시군구특별징수보고서(부서+운영항목+장관합계출력)'!$B:$B,$O77,'시군구특별징수보고서(부서+운영항목+장관합계출력)'!K:K)</f>
        <v>0</v>
      </c>
      <c r="I77" s="69">
        <f>F77-G77-H77</f>
        <v>0</v>
      </c>
      <c r="J77" s="69">
        <f>I77-K77</f>
        <v>0</v>
      </c>
      <c r="K77" s="69"/>
      <c r="L77" s="70">
        <f t="shared" si="2"/>
        <v>0</v>
      </c>
      <c r="M77" s="71">
        <f t="shared" si="3"/>
        <v>0</v>
      </c>
      <c r="O77" s="200" t="str">
        <f t="shared" si="30"/>
        <v>237-01 범칙금</v>
      </c>
    </row>
    <row r="78" spans="2:15" x14ac:dyDescent="0.15">
      <c r="O78" s="200">
        <f t="shared" si="30"/>
        <v>0</v>
      </c>
    </row>
    <row r="79" spans="2:15" x14ac:dyDescent="0.15">
      <c r="O79" s="200">
        <f t="shared" si="30"/>
        <v>0</v>
      </c>
    </row>
    <row r="80" spans="2:15" x14ac:dyDescent="0.15">
      <c r="O80" s="200">
        <f t="shared" si="30"/>
        <v>0</v>
      </c>
    </row>
    <row r="81" spans="15:15" x14ac:dyDescent="0.15">
      <c r="O81" s="200">
        <f t="shared" si="30"/>
        <v>0</v>
      </c>
    </row>
    <row r="82" spans="15:15" x14ac:dyDescent="0.15">
      <c r="O82" s="200">
        <f t="shared" si="30"/>
        <v>0</v>
      </c>
    </row>
    <row r="83" spans="15:15" x14ac:dyDescent="0.15">
      <c r="O83" s="200">
        <f t="shared" si="30"/>
        <v>0</v>
      </c>
    </row>
    <row r="84" spans="15:15" x14ac:dyDescent="0.15">
      <c r="O84" s="200">
        <f t="shared" si="30"/>
        <v>0</v>
      </c>
    </row>
    <row r="85" spans="15:15" x14ac:dyDescent="0.15">
      <c r="O85" s="200">
        <f t="shared" si="30"/>
        <v>0</v>
      </c>
    </row>
    <row r="86" spans="15:15" x14ac:dyDescent="0.15">
      <c r="O86" s="200">
        <f t="shared" si="30"/>
        <v>0</v>
      </c>
    </row>
    <row r="87" spans="15:15" x14ac:dyDescent="0.15">
      <c r="O87" s="200">
        <f t="shared" si="30"/>
        <v>0</v>
      </c>
    </row>
    <row r="88" spans="15:15" x14ac:dyDescent="0.15">
      <c r="O88" s="200">
        <f t="shared" si="30"/>
        <v>0</v>
      </c>
    </row>
    <row r="89" spans="15:15" x14ac:dyDescent="0.15">
      <c r="O89" s="200">
        <f t="shared" si="30"/>
        <v>0</v>
      </c>
    </row>
    <row r="90" spans="15:15" x14ac:dyDescent="0.15">
      <c r="O90" s="200">
        <f t="shared" si="30"/>
        <v>0</v>
      </c>
    </row>
    <row r="91" spans="15:15" x14ac:dyDescent="0.15">
      <c r="O91" s="200">
        <f t="shared" si="30"/>
        <v>0</v>
      </c>
    </row>
    <row r="92" spans="15:15" x14ac:dyDescent="0.15">
      <c r="O92" s="200">
        <f t="shared" si="30"/>
        <v>0</v>
      </c>
    </row>
  </sheetData>
  <sheetProtection selectLockedCells="1"/>
  <mergeCells count="12">
    <mergeCell ref="B40:D40"/>
    <mergeCell ref="B62:D62"/>
    <mergeCell ref="B7:D7"/>
    <mergeCell ref="B8:D8"/>
    <mergeCell ref="B23:B27"/>
    <mergeCell ref="B29:B33"/>
    <mergeCell ref="B37:B39"/>
    <mergeCell ref="B2:M2"/>
    <mergeCell ref="L3:M3"/>
    <mergeCell ref="B4:D4"/>
    <mergeCell ref="L4:M4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/>
  </sheetPr>
  <dimension ref="A1:AB856"/>
  <sheetViews>
    <sheetView zoomScaleNormal="100" zoomScaleSheetLayoutView="85" workbookViewId="0">
      <pane ySplit="4" topLeftCell="A5" activePane="bottomLeft" state="frozen"/>
      <selection pane="bottomLeft" activeCell="K20" sqref="K20"/>
    </sheetView>
  </sheetViews>
  <sheetFormatPr defaultColWidth="7.88671875" defaultRowHeight="20.100000000000001" customHeight="1" x14ac:dyDescent="0.15"/>
  <cols>
    <col min="1" max="4" width="1.5546875" style="167" customWidth="1"/>
    <col min="5" max="5" width="26" style="167" customWidth="1"/>
    <col min="6" max="6" width="13.77734375" style="168" customWidth="1"/>
    <col min="7" max="8" width="13.77734375" style="168" hidden="1" customWidth="1"/>
    <col min="9" max="12" width="13.77734375" style="164" customWidth="1"/>
    <col min="13" max="13" width="13.33203125" style="169" customWidth="1"/>
    <col min="14" max="19" width="13.33203125" style="164" customWidth="1"/>
    <col min="20" max="21" width="6" style="238" customWidth="1"/>
    <col min="22" max="22" width="5.44140625" style="156" customWidth="1"/>
    <col min="23" max="23" width="18.88671875" style="156" customWidth="1"/>
    <col min="24" max="24" width="19.44140625" style="156" customWidth="1"/>
    <col min="25" max="25" width="27.88671875" style="156" customWidth="1"/>
    <col min="26" max="26" width="11.5546875" style="170" bestFit="1" customWidth="1"/>
    <col min="27" max="27" width="18.109375" style="170" customWidth="1"/>
    <col min="28" max="16384" width="7.88671875" style="170"/>
  </cols>
  <sheetData>
    <row r="1" spans="1:28" ht="20.100000000000001" customHeight="1" x14ac:dyDescent="0.15">
      <c r="A1" s="87"/>
      <c r="B1" s="204"/>
      <c r="C1" s="204"/>
      <c r="D1" s="204"/>
      <c r="E1" s="204"/>
      <c r="F1" s="204"/>
      <c r="G1" s="204"/>
      <c r="H1" s="204"/>
      <c r="I1" s="205" t="s">
        <v>415</v>
      </c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6"/>
      <c r="U1" s="207"/>
      <c r="V1" s="87"/>
      <c r="W1" s="87"/>
      <c r="X1" s="87"/>
      <c r="Y1" s="87"/>
    </row>
    <row r="2" spans="1:28" ht="20.100000000000001" customHeight="1" x14ac:dyDescent="0.15">
      <c r="A2" s="208"/>
      <c r="B2" s="208"/>
      <c r="C2" s="208"/>
      <c r="D2" s="208"/>
      <c r="E2" s="209"/>
      <c r="F2" s="209" t="s">
        <v>91</v>
      </c>
      <c r="G2" s="209"/>
      <c r="H2" s="210"/>
      <c r="I2" s="211"/>
      <c r="J2" s="212"/>
      <c r="K2" s="211"/>
      <c r="L2" s="211"/>
      <c r="M2" s="210"/>
      <c r="N2" s="210"/>
      <c r="O2" s="210"/>
      <c r="P2" s="210"/>
      <c r="Q2" s="210"/>
      <c r="R2" s="209"/>
      <c r="S2" s="209"/>
      <c r="T2" s="213"/>
      <c r="U2" s="214" t="s">
        <v>417</v>
      </c>
      <c r="V2" s="87"/>
      <c r="W2" s="87"/>
      <c r="X2" s="87"/>
      <c r="Y2" s="87"/>
    </row>
    <row r="3" spans="1:28" s="87" customFormat="1" ht="22.5" customHeight="1" x14ac:dyDescent="0.15">
      <c r="A3" s="262" t="s">
        <v>129</v>
      </c>
      <c r="B3" s="262"/>
      <c r="C3" s="262"/>
      <c r="D3" s="262"/>
      <c r="E3" s="262"/>
      <c r="F3" s="263" t="s">
        <v>418</v>
      </c>
      <c r="G3" s="264"/>
      <c r="H3" s="265"/>
      <c r="I3" s="260" t="s">
        <v>419</v>
      </c>
      <c r="J3" s="260"/>
      <c r="K3" s="260" t="s">
        <v>420</v>
      </c>
      <c r="L3" s="260"/>
      <c r="M3" s="260" t="s">
        <v>421</v>
      </c>
      <c r="N3" s="260"/>
      <c r="O3" s="260" t="s">
        <v>422</v>
      </c>
      <c r="P3" s="260"/>
      <c r="Q3" s="260" t="s">
        <v>423</v>
      </c>
      <c r="R3" s="260"/>
      <c r="S3" s="260"/>
      <c r="T3" s="261" t="s">
        <v>424</v>
      </c>
      <c r="U3" s="261"/>
    </row>
    <row r="4" spans="1:28" s="87" customFormat="1" ht="22.5" customHeight="1" x14ac:dyDescent="0.15">
      <c r="A4" s="88" t="s">
        <v>133</v>
      </c>
      <c r="B4" s="88" t="s">
        <v>134</v>
      </c>
      <c r="C4" s="88" t="s">
        <v>135</v>
      </c>
      <c r="D4" s="88" t="s">
        <v>136</v>
      </c>
      <c r="E4" s="202" t="s">
        <v>351</v>
      </c>
      <c r="F4" s="202" t="s">
        <v>130</v>
      </c>
      <c r="G4" s="202" t="s">
        <v>485</v>
      </c>
      <c r="H4" s="202" t="s">
        <v>137</v>
      </c>
      <c r="I4" s="201" t="s">
        <v>352</v>
      </c>
      <c r="J4" s="89" t="s">
        <v>138</v>
      </c>
      <c r="K4" s="201" t="s">
        <v>352</v>
      </c>
      <c r="L4" s="89" t="s">
        <v>138</v>
      </c>
      <c r="M4" s="201" t="s">
        <v>352</v>
      </c>
      <c r="N4" s="89" t="s">
        <v>138</v>
      </c>
      <c r="O4" s="201" t="s">
        <v>352</v>
      </c>
      <c r="P4" s="89" t="s">
        <v>138</v>
      </c>
      <c r="Q4" s="201" t="s">
        <v>100</v>
      </c>
      <c r="R4" s="201" t="s">
        <v>16</v>
      </c>
      <c r="S4" s="201" t="s">
        <v>17</v>
      </c>
      <c r="T4" s="215" t="s">
        <v>139</v>
      </c>
      <c r="U4" s="215" t="s">
        <v>140</v>
      </c>
      <c r="V4" s="90" t="s">
        <v>134</v>
      </c>
      <c r="W4" s="90" t="s">
        <v>135</v>
      </c>
      <c r="X4" s="90" t="s">
        <v>136</v>
      </c>
      <c r="Y4" s="90" t="s">
        <v>141</v>
      </c>
      <c r="Z4" s="90" t="s">
        <v>135</v>
      </c>
      <c r="AA4" s="90" t="s">
        <v>136</v>
      </c>
    </row>
    <row r="5" spans="1:28" s="87" customFormat="1" ht="11.25" customHeight="1" x14ac:dyDescent="0.15">
      <c r="A5" s="91" t="s">
        <v>425</v>
      </c>
      <c r="B5" s="91"/>
      <c r="C5" s="91"/>
      <c r="D5" s="91"/>
      <c r="E5" s="91"/>
      <c r="F5" s="173">
        <f t="shared" ref="F5:S5" si="0">F6+F299</f>
        <v>891687920000</v>
      </c>
      <c r="G5" s="173">
        <f t="shared" si="0"/>
        <v>841118075000</v>
      </c>
      <c r="H5" s="173">
        <f t="shared" si="0"/>
        <v>50569845000</v>
      </c>
      <c r="I5" s="173">
        <f t="shared" si="0"/>
        <v>108604151282</v>
      </c>
      <c r="J5" s="173">
        <f t="shared" si="0"/>
        <v>237998018833</v>
      </c>
      <c r="K5" s="173">
        <f t="shared" si="0"/>
        <v>108792134765</v>
      </c>
      <c r="L5" s="173">
        <f t="shared" si="0"/>
        <v>212931481350</v>
      </c>
      <c r="M5" s="173">
        <f t="shared" si="0"/>
        <v>27390586</v>
      </c>
      <c r="N5" s="173">
        <f t="shared" si="0"/>
        <v>35503836</v>
      </c>
      <c r="O5" s="173">
        <f t="shared" si="0"/>
        <v>0</v>
      </c>
      <c r="P5" s="173">
        <f t="shared" si="0"/>
        <v>177121930</v>
      </c>
      <c r="Q5" s="173">
        <f t="shared" si="0"/>
        <v>24889415553</v>
      </c>
      <c r="R5" s="173">
        <f t="shared" si="0"/>
        <v>20613228913</v>
      </c>
      <c r="S5" s="173">
        <f t="shared" si="0"/>
        <v>4276186640</v>
      </c>
      <c r="T5" s="216">
        <f>IFERROR((L5/F5)*100,"")</f>
        <v>23.879596950242412</v>
      </c>
      <c r="U5" s="216">
        <f>IFERROR((L5/J5)*100,"")</f>
        <v>89.467753720845536</v>
      </c>
      <c r="V5" s="87" t="s">
        <v>426</v>
      </c>
      <c r="Z5" s="87" t="str">
        <f t="shared" ref="Z5:AA8" si="1">MID(C5,8,99)</f>
        <v/>
      </c>
      <c r="AA5" s="87" t="str">
        <f t="shared" si="1"/>
        <v/>
      </c>
    </row>
    <row r="6" spans="1:28" s="87" customFormat="1" ht="11.25" customHeight="1" x14ac:dyDescent="0.15">
      <c r="A6" s="92" t="s">
        <v>427</v>
      </c>
      <c r="B6" s="93"/>
      <c r="C6" s="93"/>
      <c r="D6" s="93"/>
      <c r="E6" s="94"/>
      <c r="F6" s="95">
        <f t="shared" ref="F6:S6" si="2">F7+F68+F208</f>
        <v>48834156000</v>
      </c>
      <c r="G6" s="95">
        <f t="shared" si="2"/>
        <v>39853030000</v>
      </c>
      <c r="H6" s="95">
        <f t="shared" si="2"/>
        <v>8981126000</v>
      </c>
      <c r="I6" s="95">
        <f t="shared" si="2"/>
        <v>2979540689</v>
      </c>
      <c r="J6" s="95">
        <f t="shared" si="2"/>
        <v>32834790316</v>
      </c>
      <c r="K6" s="95">
        <f t="shared" si="2"/>
        <v>3167343542</v>
      </c>
      <c r="L6" s="95">
        <f t="shared" si="2"/>
        <v>7768252833</v>
      </c>
      <c r="M6" s="95">
        <f t="shared" si="2"/>
        <v>27390586</v>
      </c>
      <c r="N6" s="95">
        <f t="shared" si="2"/>
        <v>35503836</v>
      </c>
      <c r="O6" s="95">
        <f t="shared" si="2"/>
        <v>0</v>
      </c>
      <c r="P6" s="95">
        <f t="shared" si="2"/>
        <v>177121930</v>
      </c>
      <c r="Q6" s="95">
        <f t="shared" si="2"/>
        <v>24889415553</v>
      </c>
      <c r="R6" s="95">
        <f t="shared" si="2"/>
        <v>20613228913</v>
      </c>
      <c r="S6" s="95">
        <f t="shared" si="2"/>
        <v>4276186640</v>
      </c>
      <c r="T6" s="217">
        <f t="shared" ref="T6:T69" si="3">IFERROR((L6/F6)*100,"")</f>
        <v>15.907416999282223</v>
      </c>
      <c r="U6" s="217">
        <f t="shared" ref="U6:U69" si="4">IFERROR((L6/J6)*100,"")</f>
        <v>23.658603445427286</v>
      </c>
      <c r="V6" s="87" t="s">
        <v>426</v>
      </c>
      <c r="Z6" s="87" t="str">
        <f t="shared" si="1"/>
        <v/>
      </c>
      <c r="AA6" s="87" t="str">
        <f t="shared" si="1"/>
        <v/>
      </c>
    </row>
    <row r="7" spans="1:28" s="87" customFormat="1" ht="11.25" customHeight="1" x14ac:dyDescent="0.15">
      <c r="A7" s="96"/>
      <c r="B7" s="97" t="s">
        <v>428</v>
      </c>
      <c r="C7" s="98"/>
      <c r="D7" s="98"/>
      <c r="E7" s="98"/>
      <c r="F7" s="99">
        <f t="shared" ref="F7:S7" si="5">F8+F18+F33+F51+F54+F63</f>
        <v>29388726000</v>
      </c>
      <c r="G7" s="100">
        <f t="shared" si="5"/>
        <v>29755437000</v>
      </c>
      <c r="H7" s="100">
        <f t="shared" si="5"/>
        <v>-366711000</v>
      </c>
      <c r="I7" s="99">
        <f t="shared" si="5"/>
        <v>2425170589</v>
      </c>
      <c r="J7" s="99">
        <f t="shared" si="5"/>
        <v>5292951484</v>
      </c>
      <c r="K7" s="99">
        <f t="shared" si="5"/>
        <v>2376119316</v>
      </c>
      <c r="L7" s="99">
        <f t="shared" si="5"/>
        <v>5108815261</v>
      </c>
      <c r="M7" s="99">
        <f t="shared" si="5"/>
        <v>3516420</v>
      </c>
      <c r="N7" s="99">
        <f t="shared" si="5"/>
        <v>9061860</v>
      </c>
      <c r="O7" s="99">
        <f t="shared" si="5"/>
        <v>0</v>
      </c>
      <c r="P7" s="99">
        <f t="shared" si="5"/>
        <v>0</v>
      </c>
      <c r="Q7" s="99">
        <f t="shared" si="5"/>
        <v>184136223</v>
      </c>
      <c r="R7" s="99">
        <f t="shared" si="5"/>
        <v>1046740</v>
      </c>
      <c r="S7" s="99">
        <f t="shared" si="5"/>
        <v>183089483</v>
      </c>
      <c r="T7" s="218">
        <f t="shared" si="3"/>
        <v>17.383588730590091</v>
      </c>
      <c r="U7" s="218">
        <f t="shared" si="4"/>
        <v>96.521105028893174</v>
      </c>
      <c r="V7" s="87" t="s">
        <v>426</v>
      </c>
      <c r="W7" s="101"/>
      <c r="X7" s="101"/>
      <c r="Y7" s="101"/>
      <c r="Z7" s="87" t="str">
        <f t="shared" si="1"/>
        <v/>
      </c>
      <c r="AA7" s="87" t="str">
        <f t="shared" si="1"/>
        <v/>
      </c>
    </row>
    <row r="8" spans="1:28" s="87" customFormat="1" ht="11.25" customHeight="1" x14ac:dyDescent="0.15">
      <c r="A8" s="102"/>
      <c r="B8" s="96"/>
      <c r="C8" s="103" t="str">
        <f>W10</f>
        <v>211-00 재산임대수입</v>
      </c>
      <c r="D8" s="103"/>
      <c r="E8" s="103"/>
      <c r="F8" s="104">
        <f t="shared" ref="F8:S8" si="6">F9+F11</f>
        <v>182458000</v>
      </c>
      <c r="G8" s="105">
        <f t="shared" si="6"/>
        <v>173813000</v>
      </c>
      <c r="H8" s="105">
        <f t="shared" si="6"/>
        <v>8645000</v>
      </c>
      <c r="I8" s="104">
        <f t="shared" si="6"/>
        <v>47546260</v>
      </c>
      <c r="J8" s="104">
        <f t="shared" si="6"/>
        <v>68889850</v>
      </c>
      <c r="K8" s="104">
        <f t="shared" si="6"/>
        <v>20870270</v>
      </c>
      <c r="L8" s="104">
        <f t="shared" si="6"/>
        <v>30050760</v>
      </c>
      <c r="M8" s="104">
        <f t="shared" si="6"/>
        <v>0</v>
      </c>
      <c r="N8" s="104">
        <f t="shared" si="6"/>
        <v>0</v>
      </c>
      <c r="O8" s="104">
        <f t="shared" si="6"/>
        <v>0</v>
      </c>
      <c r="P8" s="104">
        <f t="shared" si="6"/>
        <v>0</v>
      </c>
      <c r="Q8" s="104">
        <f t="shared" si="6"/>
        <v>38839090</v>
      </c>
      <c r="R8" s="104">
        <f t="shared" si="6"/>
        <v>250760</v>
      </c>
      <c r="S8" s="104">
        <f t="shared" si="6"/>
        <v>38588330</v>
      </c>
      <c r="T8" s="219">
        <f t="shared" si="3"/>
        <v>16.469960210020936</v>
      </c>
      <c r="U8" s="219">
        <f t="shared" si="4"/>
        <v>43.621462377984564</v>
      </c>
      <c r="W8" s="87" t="s">
        <v>426</v>
      </c>
      <c r="Z8" s="87" t="str">
        <f>MID(C8,8,99)</f>
        <v>재산임대수입</v>
      </c>
      <c r="AA8" s="87" t="str">
        <f t="shared" si="1"/>
        <v/>
      </c>
    </row>
    <row r="9" spans="1:28" s="87" customFormat="1" ht="11.25" customHeight="1" x14ac:dyDescent="0.15">
      <c r="A9" s="102"/>
      <c r="B9" s="102"/>
      <c r="C9" s="106"/>
      <c r="D9" s="107" t="str">
        <f>X10</f>
        <v>211-01 국유재산대부료</v>
      </c>
      <c r="E9" s="107"/>
      <c r="F9" s="108">
        <v>50000000</v>
      </c>
      <c r="G9" s="109">
        <v>50000000</v>
      </c>
      <c r="H9" s="109">
        <v>0</v>
      </c>
      <c r="I9" s="108">
        <f>SUM(I10:I10)</f>
        <v>0</v>
      </c>
      <c r="J9" s="108">
        <f t="shared" ref="J9:S9" si="7">SUM(J10:J10)</f>
        <v>0</v>
      </c>
      <c r="K9" s="108">
        <f t="shared" si="7"/>
        <v>0</v>
      </c>
      <c r="L9" s="108">
        <f t="shared" si="7"/>
        <v>0</v>
      </c>
      <c r="M9" s="108">
        <f t="shared" si="7"/>
        <v>0</v>
      </c>
      <c r="N9" s="108">
        <f t="shared" si="7"/>
        <v>0</v>
      </c>
      <c r="O9" s="108">
        <f t="shared" si="7"/>
        <v>0</v>
      </c>
      <c r="P9" s="108">
        <f t="shared" si="7"/>
        <v>0</v>
      </c>
      <c r="Q9" s="108">
        <f t="shared" si="7"/>
        <v>0</v>
      </c>
      <c r="R9" s="108">
        <f t="shared" si="7"/>
        <v>0</v>
      </c>
      <c r="S9" s="108">
        <f t="shared" si="7"/>
        <v>0</v>
      </c>
      <c r="T9" s="220">
        <f t="shared" si="3"/>
        <v>0</v>
      </c>
      <c r="U9" s="220" t="str">
        <f t="shared" si="4"/>
        <v/>
      </c>
      <c r="X9" s="87" t="s">
        <v>429</v>
      </c>
      <c r="Z9" s="87" t="str">
        <f t="shared" ref="Z9:AA72" si="8">MID(C9,8,99)</f>
        <v/>
      </c>
      <c r="AA9" s="87" t="str">
        <f>MID(D9,8,99)</f>
        <v>국유재산대부료</v>
      </c>
    </row>
    <row r="10" spans="1:28" s="87" customFormat="1" ht="11.25" customHeight="1" x14ac:dyDescent="0.15">
      <c r="A10" s="96"/>
      <c r="B10" s="96"/>
      <c r="C10" s="106"/>
      <c r="D10" s="96"/>
      <c r="E10" s="96" t="str">
        <f>Y10</f>
        <v>211-001-000 국유재산사용료</v>
      </c>
      <c r="F10" s="110">
        <v>0</v>
      </c>
      <c r="G10" s="110"/>
      <c r="H10" s="110">
        <f t="shared" ref="H10:H67" si="9">F10</f>
        <v>0</v>
      </c>
      <c r="I10" s="179">
        <v>0</v>
      </c>
      <c r="J10" s="179">
        <v>0</v>
      </c>
      <c r="K10" s="179">
        <v>0</v>
      </c>
      <c r="L10" s="179">
        <v>0</v>
      </c>
      <c r="M10" s="179">
        <v>0</v>
      </c>
      <c r="N10" s="179">
        <v>0</v>
      </c>
      <c r="O10" s="179">
        <v>0</v>
      </c>
      <c r="P10" s="179">
        <v>0</v>
      </c>
      <c r="Q10" s="180">
        <f>J10-L10-P10</f>
        <v>0</v>
      </c>
      <c r="R10" s="111">
        <f>Q10-S10</f>
        <v>0</v>
      </c>
      <c r="S10" s="111">
        <v>0</v>
      </c>
      <c r="T10" s="221" t="str">
        <f t="shared" si="3"/>
        <v/>
      </c>
      <c r="U10" s="222" t="str">
        <f t="shared" si="4"/>
        <v/>
      </c>
      <c r="V10" s="112"/>
      <c r="W10" s="113" t="s">
        <v>142</v>
      </c>
      <c r="X10" s="113" t="s">
        <v>143</v>
      </c>
      <c r="Y10" s="113" t="s">
        <v>144</v>
      </c>
      <c r="Z10" s="87" t="str">
        <f t="shared" si="8"/>
        <v/>
      </c>
      <c r="AA10" s="87" t="str">
        <f t="shared" si="8"/>
        <v/>
      </c>
    </row>
    <row r="11" spans="1:28" s="87" customFormat="1" ht="11.25" customHeight="1" x14ac:dyDescent="0.15">
      <c r="A11" s="102"/>
      <c r="B11" s="102"/>
      <c r="C11" s="106"/>
      <c r="D11" s="107" t="str">
        <f>X12</f>
        <v>211-02 공유재산임대료</v>
      </c>
      <c r="E11" s="107"/>
      <c r="F11" s="108">
        <v>132458000</v>
      </c>
      <c r="G11" s="109">
        <v>123813000</v>
      </c>
      <c r="H11" s="109">
        <v>8645000</v>
      </c>
      <c r="I11" s="108">
        <f>SUM(I12:I17)</f>
        <v>47546260</v>
      </c>
      <c r="J11" s="108">
        <f t="shared" ref="J11:S11" si="10">SUM(J12:J17)</f>
        <v>68889850</v>
      </c>
      <c r="K11" s="108">
        <f t="shared" si="10"/>
        <v>20870270</v>
      </c>
      <c r="L11" s="108">
        <f t="shared" si="10"/>
        <v>30050760</v>
      </c>
      <c r="M11" s="108">
        <f t="shared" si="10"/>
        <v>0</v>
      </c>
      <c r="N11" s="108">
        <f t="shared" si="10"/>
        <v>0</v>
      </c>
      <c r="O11" s="108">
        <f t="shared" si="10"/>
        <v>0</v>
      </c>
      <c r="P11" s="108">
        <f t="shared" si="10"/>
        <v>0</v>
      </c>
      <c r="Q11" s="108">
        <f t="shared" si="10"/>
        <v>38839090</v>
      </c>
      <c r="R11" s="108">
        <f t="shared" si="10"/>
        <v>250760</v>
      </c>
      <c r="S11" s="108">
        <f t="shared" si="10"/>
        <v>38588330</v>
      </c>
      <c r="T11" s="220">
        <f t="shared" si="3"/>
        <v>22.687010222108139</v>
      </c>
      <c r="U11" s="220">
        <f t="shared" si="4"/>
        <v>43.621462377984564</v>
      </c>
      <c r="X11" s="87" t="s">
        <v>406</v>
      </c>
      <c r="Y11" s="87" t="s">
        <v>0</v>
      </c>
      <c r="Z11" s="87" t="str">
        <f t="shared" si="8"/>
        <v/>
      </c>
      <c r="AA11" s="87" t="str">
        <f t="shared" si="8"/>
        <v>공유재산임대료</v>
      </c>
    </row>
    <row r="12" spans="1:28" s="87" customFormat="1" ht="11.25" customHeight="1" x14ac:dyDescent="0.15">
      <c r="A12" s="96"/>
      <c r="B12" s="96"/>
      <c r="C12" s="106"/>
      <c r="D12" s="106"/>
      <c r="E12" s="96" t="str">
        <f t="shared" ref="E12:E17" si="11">Y12</f>
        <v>211-051-006 공유재산사용료</v>
      </c>
      <c r="F12" s="114">
        <v>0</v>
      </c>
      <c r="G12" s="114"/>
      <c r="H12" s="114">
        <f t="shared" si="9"/>
        <v>0</v>
      </c>
      <c r="I12" s="179">
        <v>0</v>
      </c>
      <c r="J12" s="179">
        <v>0</v>
      </c>
      <c r="K12" s="179">
        <v>0</v>
      </c>
      <c r="L12" s="179">
        <v>0</v>
      </c>
      <c r="M12" s="179">
        <v>0</v>
      </c>
      <c r="N12" s="179">
        <v>0</v>
      </c>
      <c r="O12" s="179">
        <v>0</v>
      </c>
      <c r="P12" s="179">
        <v>0</v>
      </c>
      <c r="Q12" s="180">
        <f t="shared" ref="Q12:Q17" si="12">J12-L12-P12</f>
        <v>0</v>
      </c>
      <c r="R12" s="111">
        <f t="shared" ref="R12:R17" si="13">Q12-S12</f>
        <v>0</v>
      </c>
      <c r="S12" s="111">
        <v>0</v>
      </c>
      <c r="T12" s="221" t="str">
        <f t="shared" si="3"/>
        <v/>
      </c>
      <c r="U12" s="222" t="str">
        <f t="shared" si="4"/>
        <v/>
      </c>
      <c r="W12" s="113" t="s">
        <v>142</v>
      </c>
      <c r="X12" s="113" t="s">
        <v>105</v>
      </c>
      <c r="Y12" s="113" t="s">
        <v>145</v>
      </c>
      <c r="Z12" s="87" t="str">
        <f t="shared" si="8"/>
        <v/>
      </c>
      <c r="AA12" s="87" t="str">
        <f t="shared" si="8"/>
        <v/>
      </c>
    </row>
    <row r="13" spans="1:28" s="87" customFormat="1" ht="11.25" customHeight="1" x14ac:dyDescent="0.15">
      <c r="A13" s="96"/>
      <c r="B13" s="96"/>
      <c r="C13" s="106"/>
      <c r="D13" s="106"/>
      <c r="E13" s="96" t="str">
        <f t="shared" si="11"/>
        <v>211-051-008 행정재산사용료</v>
      </c>
      <c r="F13" s="114">
        <v>0</v>
      </c>
      <c r="G13" s="114"/>
      <c r="H13" s="114">
        <f t="shared" si="9"/>
        <v>0</v>
      </c>
      <c r="I13" s="179">
        <v>34054210</v>
      </c>
      <c r="J13" s="179">
        <v>34054210</v>
      </c>
      <c r="K13" s="179">
        <v>0</v>
      </c>
      <c r="L13" s="179">
        <v>0</v>
      </c>
      <c r="M13" s="179">
        <v>0</v>
      </c>
      <c r="N13" s="179">
        <v>0</v>
      </c>
      <c r="O13" s="179">
        <v>0</v>
      </c>
      <c r="P13" s="179">
        <v>0</v>
      </c>
      <c r="Q13" s="180">
        <f t="shared" si="12"/>
        <v>34054210</v>
      </c>
      <c r="R13" s="111">
        <f t="shared" si="13"/>
        <v>0</v>
      </c>
      <c r="S13" s="111">
        <v>34054210</v>
      </c>
      <c r="T13" s="221" t="str">
        <f t="shared" si="3"/>
        <v/>
      </c>
      <c r="U13" s="222">
        <f t="shared" si="4"/>
        <v>0</v>
      </c>
      <c r="W13" s="113" t="s">
        <v>142</v>
      </c>
      <c r="X13" s="113" t="s">
        <v>105</v>
      </c>
      <c r="Y13" s="113" t="s">
        <v>146</v>
      </c>
      <c r="Z13" s="87" t="str">
        <f t="shared" si="8"/>
        <v/>
      </c>
      <c r="AA13" s="87" t="str">
        <f t="shared" si="8"/>
        <v/>
      </c>
    </row>
    <row r="14" spans="1:28" s="87" customFormat="1" ht="11.25" customHeight="1" x14ac:dyDescent="0.15">
      <c r="A14" s="96"/>
      <c r="B14" s="96"/>
      <c r="C14" s="106"/>
      <c r="D14" s="106"/>
      <c r="E14" s="96" t="str">
        <f t="shared" si="11"/>
        <v>211-051-009 시군구재산사용료</v>
      </c>
      <c r="F14" s="114">
        <v>0</v>
      </c>
      <c r="G14" s="114"/>
      <c r="H14" s="114">
        <f t="shared" si="9"/>
        <v>0</v>
      </c>
      <c r="I14" s="179">
        <v>0</v>
      </c>
      <c r="J14" s="179">
        <v>6226080</v>
      </c>
      <c r="K14" s="179">
        <v>0</v>
      </c>
      <c r="L14" s="179">
        <v>6226080</v>
      </c>
      <c r="M14" s="179">
        <v>0</v>
      </c>
      <c r="N14" s="179">
        <v>0</v>
      </c>
      <c r="O14" s="179">
        <v>0</v>
      </c>
      <c r="P14" s="179">
        <v>0</v>
      </c>
      <c r="Q14" s="180">
        <f t="shared" si="12"/>
        <v>0</v>
      </c>
      <c r="R14" s="111">
        <f t="shared" si="13"/>
        <v>0</v>
      </c>
      <c r="S14" s="111">
        <v>0</v>
      </c>
      <c r="T14" s="221" t="str">
        <f t="shared" si="3"/>
        <v/>
      </c>
      <c r="U14" s="222">
        <f t="shared" si="4"/>
        <v>100</v>
      </c>
      <c r="W14" s="113" t="s">
        <v>142</v>
      </c>
      <c r="X14" s="113" t="s">
        <v>105</v>
      </c>
      <c r="Y14" s="113" t="s">
        <v>147</v>
      </c>
      <c r="Z14" s="87" t="str">
        <f t="shared" si="8"/>
        <v/>
      </c>
      <c r="AA14" s="87" t="str">
        <f t="shared" si="8"/>
        <v/>
      </c>
    </row>
    <row r="15" spans="1:28" s="87" customFormat="1" ht="11.25" customHeight="1" x14ac:dyDescent="0.15">
      <c r="A15" s="96"/>
      <c r="B15" s="96"/>
      <c r="C15" s="106"/>
      <c r="D15" s="106"/>
      <c r="E15" s="96" t="str">
        <f t="shared" si="11"/>
        <v>211-052-001 기타공유재산대부료</v>
      </c>
      <c r="F15" s="114">
        <v>0</v>
      </c>
      <c r="G15" s="114"/>
      <c r="H15" s="114">
        <f t="shared" si="9"/>
        <v>0</v>
      </c>
      <c r="I15" s="179">
        <v>0</v>
      </c>
      <c r="J15" s="179">
        <v>0</v>
      </c>
      <c r="K15" s="179">
        <v>0</v>
      </c>
      <c r="L15" s="179">
        <v>0</v>
      </c>
      <c r="M15" s="179">
        <v>0</v>
      </c>
      <c r="N15" s="179">
        <v>0</v>
      </c>
      <c r="O15" s="179">
        <v>0</v>
      </c>
      <c r="P15" s="179">
        <v>0</v>
      </c>
      <c r="Q15" s="180">
        <f t="shared" si="12"/>
        <v>0</v>
      </c>
      <c r="R15" s="111">
        <f t="shared" si="13"/>
        <v>0</v>
      </c>
      <c r="S15" s="111">
        <v>0</v>
      </c>
      <c r="T15" s="221" t="str">
        <f t="shared" si="3"/>
        <v/>
      </c>
      <c r="U15" s="222" t="str">
        <f t="shared" si="4"/>
        <v/>
      </c>
      <c r="W15" s="113" t="s">
        <v>142</v>
      </c>
      <c r="X15" s="113" t="s">
        <v>105</v>
      </c>
      <c r="Y15" s="113" t="s">
        <v>148</v>
      </c>
      <c r="Z15" s="87" t="str">
        <f t="shared" si="8"/>
        <v/>
      </c>
      <c r="AA15" s="87" t="str">
        <f t="shared" si="8"/>
        <v/>
      </c>
    </row>
    <row r="16" spans="1:28" s="87" customFormat="1" ht="11.25" customHeight="1" x14ac:dyDescent="0.15">
      <c r="A16" s="96"/>
      <c r="B16" s="96"/>
      <c r="C16" s="106"/>
      <c r="D16" s="106"/>
      <c r="E16" s="96" t="str">
        <f t="shared" si="11"/>
        <v>211-052-034 시도유재산대부료</v>
      </c>
      <c r="F16" s="114">
        <v>0</v>
      </c>
      <c r="G16" s="114"/>
      <c r="H16" s="114">
        <f t="shared" si="9"/>
        <v>0</v>
      </c>
      <c r="I16" s="179">
        <v>7890800</v>
      </c>
      <c r="J16" s="179">
        <v>9557550</v>
      </c>
      <c r="K16" s="179">
        <v>7849870</v>
      </c>
      <c r="L16" s="179">
        <v>9480130</v>
      </c>
      <c r="M16" s="179">
        <v>0</v>
      </c>
      <c r="N16" s="179">
        <v>0</v>
      </c>
      <c r="O16" s="179">
        <v>0</v>
      </c>
      <c r="P16" s="179">
        <v>0</v>
      </c>
      <c r="Q16" s="180">
        <f t="shared" si="12"/>
        <v>77420</v>
      </c>
      <c r="R16" s="111">
        <f t="shared" si="13"/>
        <v>0</v>
      </c>
      <c r="S16" s="111">
        <v>77420</v>
      </c>
      <c r="T16" s="221" t="str">
        <f t="shared" si="3"/>
        <v/>
      </c>
      <c r="U16" s="222">
        <f t="shared" si="4"/>
        <v>99.189959770024743</v>
      </c>
      <c r="W16" s="113" t="s">
        <v>142</v>
      </c>
      <c r="X16" s="113" t="s">
        <v>105</v>
      </c>
      <c r="Y16" s="113" t="s">
        <v>149</v>
      </c>
      <c r="Z16" s="87" t="str">
        <f t="shared" si="8"/>
        <v/>
      </c>
      <c r="AA16" s="87" t="str">
        <f t="shared" si="8"/>
        <v/>
      </c>
    </row>
    <row r="17" spans="1:27" s="87" customFormat="1" ht="11.25" customHeight="1" x14ac:dyDescent="0.15">
      <c r="A17" s="96"/>
      <c r="B17" s="96"/>
      <c r="C17" s="106"/>
      <c r="D17" s="106"/>
      <c r="E17" s="96" t="str">
        <f t="shared" si="11"/>
        <v>211-052-035 시군구재산대부료</v>
      </c>
      <c r="F17" s="110">
        <v>0</v>
      </c>
      <c r="G17" s="110"/>
      <c r="H17" s="110">
        <f t="shared" si="9"/>
        <v>0</v>
      </c>
      <c r="I17" s="179">
        <v>5601250</v>
      </c>
      <c r="J17" s="179">
        <v>19052010</v>
      </c>
      <c r="K17" s="179">
        <v>13020400</v>
      </c>
      <c r="L17" s="179">
        <v>14344550</v>
      </c>
      <c r="M17" s="179">
        <v>0</v>
      </c>
      <c r="N17" s="179">
        <v>0</v>
      </c>
      <c r="O17" s="179">
        <v>0</v>
      </c>
      <c r="P17" s="179">
        <v>0</v>
      </c>
      <c r="Q17" s="180">
        <f t="shared" si="12"/>
        <v>4707460</v>
      </c>
      <c r="R17" s="111">
        <f t="shared" si="13"/>
        <v>250760</v>
      </c>
      <c r="S17" s="111">
        <v>4456700</v>
      </c>
      <c r="T17" s="221" t="str">
        <f t="shared" si="3"/>
        <v/>
      </c>
      <c r="U17" s="222">
        <f t="shared" si="4"/>
        <v>75.291530919834699</v>
      </c>
      <c r="W17" s="113" t="s">
        <v>142</v>
      </c>
      <c r="X17" s="113" t="s">
        <v>105</v>
      </c>
      <c r="Y17" s="113" t="s">
        <v>150</v>
      </c>
      <c r="Z17" s="87" t="str">
        <f t="shared" si="8"/>
        <v/>
      </c>
      <c r="AA17" s="87" t="str">
        <f t="shared" si="8"/>
        <v/>
      </c>
    </row>
    <row r="18" spans="1:27" s="87" customFormat="1" ht="11.25" customHeight="1" x14ac:dyDescent="0.15">
      <c r="A18" s="102"/>
      <c r="B18" s="96"/>
      <c r="C18" s="103" t="str">
        <f>W20</f>
        <v>212-00 사용료수입</v>
      </c>
      <c r="D18" s="103"/>
      <c r="E18" s="103"/>
      <c r="F18" s="115">
        <f t="shared" ref="F18:S18" si="14">F19+F29</f>
        <v>2603862000</v>
      </c>
      <c r="G18" s="116">
        <f t="shared" si="14"/>
        <v>3160817000</v>
      </c>
      <c r="H18" s="116">
        <f t="shared" si="14"/>
        <v>-556955000</v>
      </c>
      <c r="I18" s="115">
        <f t="shared" si="14"/>
        <v>96518185</v>
      </c>
      <c r="J18" s="115">
        <f t="shared" si="14"/>
        <v>287799592</v>
      </c>
      <c r="K18" s="115">
        <f t="shared" si="14"/>
        <v>90018315</v>
      </c>
      <c r="L18" s="115">
        <f t="shared" si="14"/>
        <v>280946922</v>
      </c>
      <c r="M18" s="115">
        <f t="shared" si="14"/>
        <v>3429000</v>
      </c>
      <c r="N18" s="115">
        <f t="shared" si="14"/>
        <v>8930940</v>
      </c>
      <c r="O18" s="115">
        <f t="shared" si="14"/>
        <v>0</v>
      </c>
      <c r="P18" s="115">
        <f t="shared" si="14"/>
        <v>0</v>
      </c>
      <c r="Q18" s="115">
        <f t="shared" si="14"/>
        <v>6852670</v>
      </c>
      <c r="R18" s="115">
        <f t="shared" si="14"/>
        <v>207640</v>
      </c>
      <c r="S18" s="115">
        <f t="shared" si="14"/>
        <v>6645030</v>
      </c>
      <c r="T18" s="219">
        <f t="shared" si="3"/>
        <v>10.789624104503234</v>
      </c>
      <c r="U18" s="219">
        <f t="shared" si="4"/>
        <v>97.618943810038488</v>
      </c>
      <c r="W18" s="87" t="s">
        <v>406</v>
      </c>
      <c r="Y18" s="87" t="s">
        <v>0</v>
      </c>
      <c r="Z18" s="87" t="str">
        <f t="shared" si="8"/>
        <v>사용료수입</v>
      </c>
      <c r="AA18" s="87" t="str">
        <f t="shared" si="8"/>
        <v/>
      </c>
    </row>
    <row r="19" spans="1:27" s="87" customFormat="1" ht="11.25" customHeight="1" x14ac:dyDescent="0.15">
      <c r="A19" s="102"/>
      <c r="B19" s="102"/>
      <c r="C19" s="106"/>
      <c r="D19" s="107" t="str">
        <f>X20</f>
        <v>212-01 도로사용료</v>
      </c>
      <c r="E19" s="107"/>
      <c r="F19" s="108">
        <v>1150000000</v>
      </c>
      <c r="G19" s="109">
        <v>1150000000</v>
      </c>
      <c r="H19" s="109">
        <v>0</v>
      </c>
      <c r="I19" s="108">
        <f>SUM(I20:I28)</f>
        <v>4594640</v>
      </c>
      <c r="J19" s="108">
        <f t="shared" ref="J19:S19" si="15">SUM(J20:J28)</f>
        <v>13611840</v>
      </c>
      <c r="K19" s="108">
        <f t="shared" si="15"/>
        <v>3822400</v>
      </c>
      <c r="L19" s="108">
        <f t="shared" si="15"/>
        <v>12486800</v>
      </c>
      <c r="M19" s="108">
        <f t="shared" si="15"/>
        <v>0</v>
      </c>
      <c r="N19" s="108">
        <f t="shared" si="15"/>
        <v>92400</v>
      </c>
      <c r="O19" s="108">
        <f t="shared" si="15"/>
        <v>0</v>
      </c>
      <c r="P19" s="108">
        <f t="shared" si="15"/>
        <v>0</v>
      </c>
      <c r="Q19" s="108">
        <f t="shared" si="15"/>
        <v>1125040</v>
      </c>
      <c r="R19" s="108">
        <f t="shared" si="15"/>
        <v>207640</v>
      </c>
      <c r="S19" s="108">
        <f t="shared" si="15"/>
        <v>917400</v>
      </c>
      <c r="T19" s="220">
        <f t="shared" si="3"/>
        <v>1.085808695652174</v>
      </c>
      <c r="U19" s="220">
        <f t="shared" si="4"/>
        <v>91.734842607612194</v>
      </c>
      <c r="X19" s="87" t="s">
        <v>406</v>
      </c>
      <c r="Y19" s="87" t="s">
        <v>0</v>
      </c>
      <c r="Z19" s="87" t="str">
        <f t="shared" si="8"/>
        <v/>
      </c>
      <c r="AA19" s="87" t="str">
        <f t="shared" si="8"/>
        <v>도로사용료</v>
      </c>
    </row>
    <row r="20" spans="1:27" s="87" customFormat="1" ht="11.25" customHeight="1" x14ac:dyDescent="0.15">
      <c r="A20" s="96"/>
      <c r="B20" s="96"/>
      <c r="C20" s="106"/>
      <c r="D20" s="106"/>
      <c r="E20" s="96" t="str">
        <f t="shared" ref="E20:E28" si="16">Y20</f>
        <v>212-001-001 건축현장도로점용료</v>
      </c>
      <c r="F20" s="110">
        <v>0</v>
      </c>
      <c r="G20" s="110"/>
      <c r="H20" s="110">
        <f t="shared" si="9"/>
        <v>0</v>
      </c>
      <c r="I20" s="179">
        <v>0</v>
      </c>
      <c r="J20" s="179">
        <v>0</v>
      </c>
      <c r="K20" s="179">
        <v>0</v>
      </c>
      <c r="L20" s="179">
        <v>0</v>
      </c>
      <c r="M20" s="179">
        <v>0</v>
      </c>
      <c r="N20" s="179">
        <v>0</v>
      </c>
      <c r="O20" s="179">
        <v>0</v>
      </c>
      <c r="P20" s="179">
        <v>0</v>
      </c>
      <c r="Q20" s="180">
        <f t="shared" ref="Q20:Q28" si="17">J20-L20-P20</f>
        <v>0</v>
      </c>
      <c r="R20" s="111">
        <f t="shared" ref="R20:R28" si="18">Q20-S20</f>
        <v>0</v>
      </c>
      <c r="S20" s="111">
        <v>0</v>
      </c>
      <c r="T20" s="221" t="str">
        <f t="shared" si="3"/>
        <v/>
      </c>
      <c r="U20" s="222" t="str">
        <f t="shared" si="4"/>
        <v/>
      </c>
      <c r="W20" s="113" t="s">
        <v>151</v>
      </c>
      <c r="X20" s="113" t="s">
        <v>24</v>
      </c>
      <c r="Y20" s="113" t="s">
        <v>152</v>
      </c>
      <c r="Z20" s="87" t="str">
        <f t="shared" si="8"/>
        <v/>
      </c>
      <c r="AA20" s="87" t="str">
        <f t="shared" si="8"/>
        <v/>
      </c>
    </row>
    <row r="21" spans="1:27" s="87" customFormat="1" ht="11.25" customHeight="1" x14ac:dyDescent="0.15">
      <c r="A21" s="96"/>
      <c r="B21" s="96"/>
      <c r="C21" s="106"/>
      <c r="D21" s="106"/>
      <c r="E21" s="96" t="str">
        <f t="shared" si="16"/>
        <v>212-001-003 굴착수반점용료</v>
      </c>
      <c r="F21" s="110"/>
      <c r="G21" s="110"/>
      <c r="H21" s="110"/>
      <c r="I21" s="179">
        <v>0</v>
      </c>
      <c r="J21" s="179">
        <v>12900</v>
      </c>
      <c r="K21" s="179">
        <v>0</v>
      </c>
      <c r="L21" s="179">
        <v>12900</v>
      </c>
      <c r="M21" s="179">
        <v>0</v>
      </c>
      <c r="N21" s="179">
        <v>48000</v>
      </c>
      <c r="O21" s="179">
        <v>0</v>
      </c>
      <c r="P21" s="179">
        <v>0</v>
      </c>
      <c r="Q21" s="180">
        <f t="shared" si="17"/>
        <v>0</v>
      </c>
      <c r="R21" s="111">
        <f t="shared" si="18"/>
        <v>0</v>
      </c>
      <c r="S21" s="111">
        <v>0</v>
      </c>
      <c r="T21" s="221" t="str">
        <f t="shared" si="3"/>
        <v/>
      </c>
      <c r="U21" s="222">
        <f t="shared" si="4"/>
        <v>100</v>
      </c>
      <c r="W21" s="113" t="s">
        <v>151</v>
      </c>
      <c r="X21" s="113" t="s">
        <v>24</v>
      </c>
      <c r="Y21" s="113" t="s">
        <v>153</v>
      </c>
      <c r="Z21" s="87" t="str">
        <f t="shared" si="8"/>
        <v/>
      </c>
      <c r="AA21" s="87" t="str">
        <f t="shared" si="8"/>
        <v/>
      </c>
    </row>
    <row r="22" spans="1:27" s="87" customFormat="1" ht="11.25" customHeight="1" x14ac:dyDescent="0.15">
      <c r="A22" s="96"/>
      <c r="B22" s="96"/>
      <c r="C22" s="106"/>
      <c r="D22" s="106"/>
      <c r="E22" s="96" t="str">
        <f t="shared" si="16"/>
        <v>212-001-005 도로점용료(공사공단)</v>
      </c>
      <c r="F22" s="110"/>
      <c r="G22" s="110"/>
      <c r="H22" s="110"/>
      <c r="I22" s="179">
        <v>0</v>
      </c>
      <c r="J22" s="179">
        <v>0</v>
      </c>
      <c r="K22" s="179">
        <v>0</v>
      </c>
      <c r="L22" s="179">
        <v>0</v>
      </c>
      <c r="M22" s="179">
        <v>0</v>
      </c>
      <c r="N22" s="179">
        <v>0</v>
      </c>
      <c r="O22" s="179">
        <v>0</v>
      </c>
      <c r="P22" s="179">
        <v>0</v>
      </c>
      <c r="Q22" s="180">
        <f t="shared" si="17"/>
        <v>0</v>
      </c>
      <c r="R22" s="111">
        <f t="shared" si="18"/>
        <v>0</v>
      </c>
      <c r="S22" s="111">
        <v>0</v>
      </c>
      <c r="T22" s="221" t="str">
        <f t="shared" si="3"/>
        <v/>
      </c>
      <c r="U22" s="222" t="str">
        <f t="shared" si="4"/>
        <v/>
      </c>
      <c r="W22" s="113" t="s">
        <v>151</v>
      </c>
      <c r="X22" s="113" t="s">
        <v>24</v>
      </c>
      <c r="Y22" s="113" t="s">
        <v>154</v>
      </c>
      <c r="Z22" s="87" t="str">
        <f t="shared" si="8"/>
        <v/>
      </c>
      <c r="AA22" s="87" t="str">
        <f t="shared" si="8"/>
        <v/>
      </c>
    </row>
    <row r="23" spans="1:27" s="87" customFormat="1" ht="11.25" customHeight="1" x14ac:dyDescent="0.15">
      <c r="A23" s="96"/>
      <c r="B23" s="96"/>
      <c r="C23" s="106"/>
      <c r="D23" s="106"/>
      <c r="E23" s="96" t="str">
        <f t="shared" si="16"/>
        <v>212-001-006 기타도로사용료</v>
      </c>
      <c r="F23" s="110"/>
      <c r="G23" s="110"/>
      <c r="H23" s="110"/>
      <c r="I23" s="179">
        <v>203740</v>
      </c>
      <c r="J23" s="179">
        <v>5010140</v>
      </c>
      <c r="K23" s="179">
        <v>258000</v>
      </c>
      <c r="L23" s="179">
        <v>4711600</v>
      </c>
      <c r="M23" s="179">
        <v>0</v>
      </c>
      <c r="N23" s="179">
        <v>0</v>
      </c>
      <c r="O23" s="179">
        <v>0</v>
      </c>
      <c r="P23" s="179">
        <v>0</v>
      </c>
      <c r="Q23" s="180">
        <f t="shared" si="17"/>
        <v>298540</v>
      </c>
      <c r="R23" s="111">
        <f t="shared" si="18"/>
        <v>207640</v>
      </c>
      <c r="S23" s="111">
        <v>90900</v>
      </c>
      <c r="T23" s="221" t="str">
        <f t="shared" si="3"/>
        <v/>
      </c>
      <c r="U23" s="222">
        <f t="shared" si="4"/>
        <v>94.041284275489318</v>
      </c>
      <c r="W23" s="113" t="s">
        <v>151</v>
      </c>
      <c r="X23" s="113" t="s">
        <v>24</v>
      </c>
      <c r="Y23" s="113" t="s">
        <v>155</v>
      </c>
      <c r="Z23" s="87" t="str">
        <f t="shared" si="8"/>
        <v/>
      </c>
      <c r="AA23" s="87" t="str">
        <f t="shared" si="8"/>
        <v/>
      </c>
    </row>
    <row r="24" spans="1:27" s="87" customFormat="1" ht="11.25" customHeight="1" x14ac:dyDescent="0.15">
      <c r="A24" s="96"/>
      <c r="B24" s="96"/>
      <c r="C24" s="106"/>
      <c r="D24" s="106"/>
      <c r="E24" s="96" t="str">
        <f t="shared" si="16"/>
        <v>212-001-010 차량출입시설</v>
      </c>
      <c r="F24" s="110"/>
      <c r="G24" s="110"/>
      <c r="H24" s="110"/>
      <c r="I24" s="179">
        <v>826500</v>
      </c>
      <c r="J24" s="179">
        <v>1636700</v>
      </c>
      <c r="K24" s="179">
        <v>0</v>
      </c>
      <c r="L24" s="179">
        <v>810200</v>
      </c>
      <c r="M24" s="179">
        <v>0</v>
      </c>
      <c r="N24" s="179">
        <v>0</v>
      </c>
      <c r="O24" s="179">
        <v>0</v>
      </c>
      <c r="P24" s="179">
        <v>0</v>
      </c>
      <c r="Q24" s="180">
        <f t="shared" si="17"/>
        <v>826500</v>
      </c>
      <c r="R24" s="111">
        <f t="shared" si="18"/>
        <v>0</v>
      </c>
      <c r="S24" s="111">
        <v>826500</v>
      </c>
      <c r="T24" s="221" t="str">
        <f t="shared" si="3"/>
        <v/>
      </c>
      <c r="U24" s="222">
        <f t="shared" si="4"/>
        <v>49.502046801490806</v>
      </c>
      <c r="W24" s="113" t="s">
        <v>151</v>
      </c>
      <c r="X24" s="113" t="s">
        <v>24</v>
      </c>
      <c r="Y24" s="113" t="s">
        <v>156</v>
      </c>
      <c r="Z24" s="87" t="str">
        <f t="shared" si="8"/>
        <v/>
      </c>
      <c r="AA24" s="87" t="str">
        <f t="shared" si="8"/>
        <v/>
      </c>
    </row>
    <row r="25" spans="1:27" s="87" customFormat="1" ht="11.25" customHeight="1" x14ac:dyDescent="0.15">
      <c r="A25" s="96"/>
      <c r="B25" s="96"/>
      <c r="C25" s="106"/>
      <c r="D25" s="106"/>
      <c r="E25" s="96" t="str">
        <f t="shared" si="16"/>
        <v>212-001-012 도로점용료(현수막)</v>
      </c>
      <c r="F25" s="110"/>
      <c r="G25" s="110"/>
      <c r="H25" s="110"/>
      <c r="I25" s="179">
        <v>3553800</v>
      </c>
      <c r="J25" s="179">
        <v>6901500</v>
      </c>
      <c r="K25" s="179">
        <v>3553800</v>
      </c>
      <c r="L25" s="179">
        <v>6901500</v>
      </c>
      <c r="M25" s="179">
        <v>0</v>
      </c>
      <c r="N25" s="179">
        <v>0</v>
      </c>
      <c r="O25" s="179">
        <v>0</v>
      </c>
      <c r="P25" s="179">
        <v>0</v>
      </c>
      <c r="Q25" s="180">
        <f t="shared" si="17"/>
        <v>0</v>
      </c>
      <c r="R25" s="111">
        <f t="shared" si="18"/>
        <v>0</v>
      </c>
      <c r="S25" s="111">
        <v>0</v>
      </c>
      <c r="T25" s="221" t="str">
        <f t="shared" si="3"/>
        <v/>
      </c>
      <c r="U25" s="222">
        <f t="shared" si="4"/>
        <v>100</v>
      </c>
      <c r="W25" s="113" t="s">
        <v>151</v>
      </c>
      <c r="X25" s="113" t="s">
        <v>24</v>
      </c>
      <c r="Y25" s="113" t="s">
        <v>157</v>
      </c>
      <c r="Z25" s="87" t="str">
        <f t="shared" si="8"/>
        <v/>
      </c>
      <c r="AA25" s="87" t="str">
        <f t="shared" si="8"/>
        <v/>
      </c>
    </row>
    <row r="26" spans="1:27" s="87" customFormat="1" ht="11.25" customHeight="1" x14ac:dyDescent="0.15">
      <c r="A26" s="96"/>
      <c r="B26" s="96"/>
      <c r="C26" s="106"/>
      <c r="D26" s="106"/>
      <c r="E26" s="96" t="str">
        <f t="shared" si="16"/>
        <v>212-001-013 도로점용료(돌출간판)</v>
      </c>
      <c r="F26" s="110"/>
      <c r="G26" s="110"/>
      <c r="H26" s="110"/>
      <c r="I26" s="179">
        <v>0</v>
      </c>
      <c r="J26" s="179">
        <v>0</v>
      </c>
      <c r="K26" s="179">
        <v>0</v>
      </c>
      <c r="L26" s="179">
        <v>0</v>
      </c>
      <c r="M26" s="179">
        <v>0</v>
      </c>
      <c r="N26" s="179">
        <v>0</v>
      </c>
      <c r="O26" s="179">
        <v>0</v>
      </c>
      <c r="P26" s="179">
        <v>0</v>
      </c>
      <c r="Q26" s="180">
        <f t="shared" si="17"/>
        <v>0</v>
      </c>
      <c r="R26" s="111">
        <f t="shared" si="18"/>
        <v>0</v>
      </c>
      <c r="S26" s="111">
        <v>0</v>
      </c>
      <c r="T26" s="221" t="str">
        <f t="shared" si="3"/>
        <v/>
      </c>
      <c r="U26" s="222" t="str">
        <f t="shared" si="4"/>
        <v/>
      </c>
      <c r="W26" s="113" t="s">
        <v>151</v>
      </c>
      <c r="X26" s="113" t="s">
        <v>24</v>
      </c>
      <c r="Y26" s="113" t="s">
        <v>158</v>
      </c>
      <c r="Z26" s="87" t="str">
        <f t="shared" si="8"/>
        <v/>
      </c>
      <c r="AA26" s="87" t="str">
        <f t="shared" si="8"/>
        <v/>
      </c>
    </row>
    <row r="27" spans="1:27" s="87" customFormat="1" ht="11.25" customHeight="1" x14ac:dyDescent="0.15">
      <c r="A27" s="96"/>
      <c r="B27" s="96"/>
      <c r="C27" s="106"/>
      <c r="D27" s="106"/>
      <c r="E27" s="96" t="str">
        <f t="shared" si="16"/>
        <v>212-001-014 사설안내표지판</v>
      </c>
      <c r="F27" s="110"/>
      <c r="G27" s="110"/>
      <c r="H27" s="110"/>
      <c r="I27" s="179">
        <v>0</v>
      </c>
      <c r="J27" s="179">
        <v>0</v>
      </c>
      <c r="K27" s="179">
        <v>0</v>
      </c>
      <c r="L27" s="179">
        <v>0</v>
      </c>
      <c r="M27" s="179">
        <v>0</v>
      </c>
      <c r="N27" s="179">
        <v>0</v>
      </c>
      <c r="O27" s="179">
        <v>0</v>
      </c>
      <c r="P27" s="179">
        <v>0</v>
      </c>
      <c r="Q27" s="180">
        <f t="shared" si="17"/>
        <v>0</v>
      </c>
      <c r="R27" s="111">
        <f t="shared" si="18"/>
        <v>0</v>
      </c>
      <c r="S27" s="111">
        <v>0</v>
      </c>
      <c r="T27" s="221" t="str">
        <f t="shared" si="3"/>
        <v/>
      </c>
      <c r="U27" s="222" t="str">
        <f t="shared" si="4"/>
        <v/>
      </c>
      <c r="W27" s="113" t="s">
        <v>151</v>
      </c>
      <c r="X27" s="113" t="s">
        <v>24</v>
      </c>
      <c r="Y27" s="113" t="s">
        <v>159</v>
      </c>
      <c r="Z27" s="87" t="str">
        <f t="shared" si="8"/>
        <v/>
      </c>
      <c r="AA27" s="87" t="str">
        <f t="shared" si="8"/>
        <v/>
      </c>
    </row>
    <row r="28" spans="1:27" s="87" customFormat="1" ht="11.25" customHeight="1" x14ac:dyDescent="0.15">
      <c r="A28" s="96"/>
      <c r="B28" s="96"/>
      <c r="C28" s="106"/>
      <c r="D28" s="106"/>
      <c r="E28" s="96" t="str">
        <f t="shared" si="16"/>
        <v>212-001-022 매설물점용료</v>
      </c>
      <c r="F28" s="110"/>
      <c r="G28" s="110"/>
      <c r="H28" s="110"/>
      <c r="I28" s="179">
        <v>10600</v>
      </c>
      <c r="J28" s="179">
        <v>50600</v>
      </c>
      <c r="K28" s="179">
        <v>10600</v>
      </c>
      <c r="L28" s="179">
        <v>50600</v>
      </c>
      <c r="M28" s="179">
        <v>0</v>
      </c>
      <c r="N28" s="179">
        <v>44400</v>
      </c>
      <c r="O28" s="179">
        <v>0</v>
      </c>
      <c r="P28" s="179">
        <v>0</v>
      </c>
      <c r="Q28" s="180">
        <f t="shared" si="17"/>
        <v>0</v>
      </c>
      <c r="R28" s="111">
        <f t="shared" si="18"/>
        <v>0</v>
      </c>
      <c r="S28" s="111">
        <v>0</v>
      </c>
      <c r="T28" s="221" t="str">
        <f t="shared" si="3"/>
        <v/>
      </c>
      <c r="U28" s="222">
        <f t="shared" si="4"/>
        <v>100</v>
      </c>
      <c r="W28" s="113" t="s">
        <v>151</v>
      </c>
      <c r="X28" s="113" t="s">
        <v>24</v>
      </c>
      <c r="Y28" s="113" t="s">
        <v>160</v>
      </c>
      <c r="Z28" s="87" t="str">
        <f t="shared" si="8"/>
        <v/>
      </c>
      <c r="AA28" s="87" t="str">
        <f t="shared" si="8"/>
        <v/>
      </c>
    </row>
    <row r="29" spans="1:27" s="87" customFormat="1" ht="11.25" customHeight="1" x14ac:dyDescent="0.15">
      <c r="A29" s="102"/>
      <c r="B29" s="102"/>
      <c r="C29" s="106"/>
      <c r="D29" s="107" t="str">
        <f>X30</f>
        <v>212-09 기타사용료</v>
      </c>
      <c r="E29" s="107"/>
      <c r="F29" s="108">
        <v>1453862000</v>
      </c>
      <c r="G29" s="109">
        <v>2010817000</v>
      </c>
      <c r="H29" s="109">
        <v>-556955000</v>
      </c>
      <c r="I29" s="108">
        <f t="shared" ref="I29:S29" si="19">SUM(I30:I32)</f>
        <v>91923545</v>
      </c>
      <c r="J29" s="108">
        <f t="shared" si="19"/>
        <v>274187752</v>
      </c>
      <c r="K29" s="108">
        <f t="shared" si="19"/>
        <v>86195915</v>
      </c>
      <c r="L29" s="108">
        <f t="shared" si="19"/>
        <v>268460122</v>
      </c>
      <c r="M29" s="108">
        <f t="shared" si="19"/>
        <v>3429000</v>
      </c>
      <c r="N29" s="108">
        <f t="shared" si="19"/>
        <v>8838540</v>
      </c>
      <c r="O29" s="108">
        <f t="shared" si="19"/>
        <v>0</v>
      </c>
      <c r="P29" s="108">
        <f t="shared" si="19"/>
        <v>0</v>
      </c>
      <c r="Q29" s="108">
        <f t="shared" si="19"/>
        <v>5727630</v>
      </c>
      <c r="R29" s="108">
        <f t="shared" si="19"/>
        <v>0</v>
      </c>
      <c r="S29" s="108">
        <f t="shared" si="19"/>
        <v>5727630</v>
      </c>
      <c r="T29" s="220">
        <f t="shared" si="3"/>
        <v>18.465309774930496</v>
      </c>
      <c r="U29" s="220">
        <f t="shared" si="4"/>
        <v>97.91105548726334</v>
      </c>
      <c r="X29" s="87" t="s">
        <v>406</v>
      </c>
      <c r="Y29" s="87" t="s">
        <v>0</v>
      </c>
      <c r="Z29" s="87" t="str">
        <f t="shared" si="8"/>
        <v/>
      </c>
      <c r="AA29" s="87" t="str">
        <f t="shared" si="8"/>
        <v>기타사용료</v>
      </c>
    </row>
    <row r="30" spans="1:27" s="87" customFormat="1" ht="11.25" customHeight="1" x14ac:dyDescent="0.15">
      <c r="A30" s="96"/>
      <c r="B30" s="96"/>
      <c r="C30" s="96"/>
      <c r="D30" s="106"/>
      <c r="E30" s="96" t="str">
        <f>Y30</f>
        <v>212-402-003 도시공원점용료</v>
      </c>
      <c r="F30" s="110">
        <v>0</v>
      </c>
      <c r="G30" s="110"/>
      <c r="H30" s="110">
        <f t="shared" si="9"/>
        <v>0</v>
      </c>
      <c r="I30" s="179">
        <v>0</v>
      </c>
      <c r="J30" s="179">
        <v>46942600</v>
      </c>
      <c r="K30" s="179">
        <v>0</v>
      </c>
      <c r="L30" s="179">
        <v>46942600</v>
      </c>
      <c r="M30" s="179">
        <v>0</v>
      </c>
      <c r="N30" s="179">
        <v>0</v>
      </c>
      <c r="O30" s="179">
        <v>0</v>
      </c>
      <c r="P30" s="179">
        <v>0</v>
      </c>
      <c r="Q30" s="180">
        <f>J30-L30-P30</f>
        <v>0</v>
      </c>
      <c r="R30" s="111">
        <f>Q30-S30</f>
        <v>0</v>
      </c>
      <c r="S30" s="111">
        <v>0</v>
      </c>
      <c r="T30" s="221" t="str">
        <f t="shared" si="3"/>
        <v/>
      </c>
      <c r="U30" s="222">
        <f t="shared" si="4"/>
        <v>100</v>
      </c>
      <c r="W30" s="113" t="s">
        <v>151</v>
      </c>
      <c r="X30" s="113" t="s">
        <v>32</v>
      </c>
      <c r="Y30" s="113" t="s">
        <v>161</v>
      </c>
      <c r="Z30" s="87" t="str">
        <f t="shared" si="8"/>
        <v/>
      </c>
      <c r="AA30" s="87" t="str">
        <f t="shared" si="8"/>
        <v/>
      </c>
    </row>
    <row r="31" spans="1:27" s="87" customFormat="1" ht="11.25" customHeight="1" x14ac:dyDescent="0.15">
      <c r="A31" s="96"/>
      <c r="B31" s="96"/>
      <c r="C31" s="96"/>
      <c r="D31" s="106"/>
      <c r="E31" s="96" t="str">
        <f>Y31</f>
        <v>212-420-000 기타사용료</v>
      </c>
      <c r="F31" s="110">
        <v>0</v>
      </c>
      <c r="G31" s="110"/>
      <c r="H31" s="110">
        <f t="shared" si="9"/>
        <v>0</v>
      </c>
      <c r="I31" s="179">
        <v>37480695</v>
      </c>
      <c r="J31" s="179">
        <v>92328842</v>
      </c>
      <c r="K31" s="179">
        <v>37480695</v>
      </c>
      <c r="L31" s="179">
        <v>92328842</v>
      </c>
      <c r="M31" s="179">
        <v>0</v>
      </c>
      <c r="N31" s="179">
        <v>0</v>
      </c>
      <c r="O31" s="179">
        <v>0</v>
      </c>
      <c r="P31" s="179">
        <v>0</v>
      </c>
      <c r="Q31" s="180">
        <f>J31-L31-P31</f>
        <v>0</v>
      </c>
      <c r="R31" s="111">
        <f>Q31-S31</f>
        <v>0</v>
      </c>
      <c r="S31" s="111">
        <v>0</v>
      </c>
      <c r="T31" s="221" t="str">
        <f t="shared" si="3"/>
        <v/>
      </c>
      <c r="U31" s="222">
        <f t="shared" si="4"/>
        <v>100</v>
      </c>
      <c r="W31" s="113" t="s">
        <v>151</v>
      </c>
      <c r="X31" s="113" t="s">
        <v>32</v>
      </c>
      <c r="Y31" s="113" t="s">
        <v>162</v>
      </c>
      <c r="Z31" s="87" t="str">
        <f t="shared" si="8"/>
        <v/>
      </c>
      <c r="AA31" s="87" t="str">
        <f t="shared" si="8"/>
        <v/>
      </c>
    </row>
    <row r="32" spans="1:27" s="87" customFormat="1" ht="11.25" customHeight="1" x14ac:dyDescent="0.15">
      <c r="A32" s="96"/>
      <c r="B32" s="96"/>
      <c r="C32" s="117"/>
      <c r="D32" s="106"/>
      <c r="E32" s="96" t="str">
        <f>Y32</f>
        <v>212-420-002 기타사용료(공사공단)</v>
      </c>
      <c r="F32" s="110">
        <v>0</v>
      </c>
      <c r="G32" s="110"/>
      <c r="H32" s="110">
        <f t="shared" si="9"/>
        <v>0</v>
      </c>
      <c r="I32" s="179">
        <v>54442850</v>
      </c>
      <c r="J32" s="179">
        <v>134916310</v>
      </c>
      <c r="K32" s="179">
        <v>48715220</v>
      </c>
      <c r="L32" s="179">
        <v>129188680</v>
      </c>
      <c r="M32" s="179">
        <v>3429000</v>
      </c>
      <c r="N32" s="179">
        <v>8838540</v>
      </c>
      <c r="O32" s="179">
        <v>0</v>
      </c>
      <c r="P32" s="179">
        <v>0</v>
      </c>
      <c r="Q32" s="180">
        <f>J32-L32-P32</f>
        <v>5727630</v>
      </c>
      <c r="R32" s="111">
        <f>Q32-S32</f>
        <v>0</v>
      </c>
      <c r="S32" s="111">
        <v>5727630</v>
      </c>
      <c r="T32" s="221" t="str">
        <f t="shared" si="3"/>
        <v/>
      </c>
      <c r="U32" s="222">
        <f t="shared" si="4"/>
        <v>95.754679326761902</v>
      </c>
      <c r="W32" s="113" t="s">
        <v>151</v>
      </c>
      <c r="X32" s="113" t="s">
        <v>32</v>
      </c>
      <c r="Y32" s="113" t="s">
        <v>163</v>
      </c>
      <c r="Z32" s="87" t="str">
        <f t="shared" si="8"/>
        <v/>
      </c>
      <c r="AA32" s="87" t="str">
        <f t="shared" si="8"/>
        <v/>
      </c>
    </row>
    <row r="33" spans="1:27" s="87" customFormat="1" ht="11.25" customHeight="1" x14ac:dyDescent="0.15">
      <c r="A33" s="102"/>
      <c r="B33" s="96"/>
      <c r="C33" s="103" t="str">
        <f>W35</f>
        <v>213-00 수수료수입</v>
      </c>
      <c r="D33" s="103"/>
      <c r="E33" s="103"/>
      <c r="F33" s="115">
        <f t="shared" ref="F33:S33" si="20">F34+F38+F42+F44</f>
        <v>13905956000</v>
      </c>
      <c r="G33" s="116">
        <f t="shared" si="20"/>
        <v>12822261000</v>
      </c>
      <c r="H33" s="116">
        <f t="shared" si="20"/>
        <v>1083695000</v>
      </c>
      <c r="I33" s="115">
        <f t="shared" si="20"/>
        <v>996104946</v>
      </c>
      <c r="J33" s="115">
        <f t="shared" si="20"/>
        <v>2120452365</v>
      </c>
      <c r="K33" s="115">
        <f t="shared" si="20"/>
        <v>980100681</v>
      </c>
      <c r="L33" s="115">
        <f t="shared" si="20"/>
        <v>1982026480</v>
      </c>
      <c r="M33" s="115">
        <f t="shared" si="20"/>
        <v>87420</v>
      </c>
      <c r="N33" s="115">
        <f t="shared" si="20"/>
        <v>130920</v>
      </c>
      <c r="O33" s="115">
        <f t="shared" si="20"/>
        <v>0</v>
      </c>
      <c r="P33" s="115">
        <f t="shared" si="20"/>
        <v>0</v>
      </c>
      <c r="Q33" s="115">
        <f t="shared" si="20"/>
        <v>138425885</v>
      </c>
      <c r="R33" s="115">
        <f t="shared" si="20"/>
        <v>588340</v>
      </c>
      <c r="S33" s="115">
        <f t="shared" si="20"/>
        <v>137837545</v>
      </c>
      <c r="T33" s="219">
        <f t="shared" si="3"/>
        <v>14.253076020088082</v>
      </c>
      <c r="U33" s="219">
        <f t="shared" si="4"/>
        <v>93.471870093153456</v>
      </c>
      <c r="W33" s="87" t="s">
        <v>406</v>
      </c>
      <c r="Y33" s="87" t="s">
        <v>0</v>
      </c>
      <c r="Z33" s="87" t="str">
        <f t="shared" si="8"/>
        <v>수수료수입</v>
      </c>
      <c r="AA33" s="87" t="str">
        <f t="shared" si="8"/>
        <v/>
      </c>
    </row>
    <row r="34" spans="1:27" s="87" customFormat="1" ht="11.25" customHeight="1" x14ac:dyDescent="0.15">
      <c r="A34" s="102"/>
      <c r="B34" s="102"/>
      <c r="C34" s="96"/>
      <c r="D34" s="107" t="str">
        <f>X35</f>
        <v>213-01 증지수입</v>
      </c>
      <c r="E34" s="107"/>
      <c r="F34" s="108">
        <v>1300000000</v>
      </c>
      <c r="G34" s="109">
        <v>1350000000</v>
      </c>
      <c r="H34" s="109">
        <v>-50000000</v>
      </c>
      <c r="I34" s="108">
        <f>SUM(I35:I37)</f>
        <v>99622290</v>
      </c>
      <c r="J34" s="108">
        <f t="shared" ref="J34:S34" si="21">SUM(J35:J37)</f>
        <v>216840260</v>
      </c>
      <c r="K34" s="108">
        <f t="shared" si="21"/>
        <v>98998290</v>
      </c>
      <c r="L34" s="108">
        <f t="shared" si="21"/>
        <v>204149360</v>
      </c>
      <c r="M34" s="108">
        <f t="shared" si="21"/>
        <v>87420</v>
      </c>
      <c r="N34" s="108">
        <f t="shared" si="21"/>
        <v>115020</v>
      </c>
      <c r="O34" s="108">
        <f t="shared" si="21"/>
        <v>0</v>
      </c>
      <c r="P34" s="108">
        <f t="shared" si="21"/>
        <v>0</v>
      </c>
      <c r="Q34" s="108">
        <f t="shared" si="21"/>
        <v>12690900</v>
      </c>
      <c r="R34" s="108">
        <f t="shared" si="21"/>
        <v>100000</v>
      </c>
      <c r="S34" s="108">
        <f t="shared" si="21"/>
        <v>12590900</v>
      </c>
      <c r="T34" s="220">
        <f t="shared" si="3"/>
        <v>15.703796923076924</v>
      </c>
      <c r="U34" s="220">
        <f t="shared" si="4"/>
        <v>94.147350681095844</v>
      </c>
      <c r="X34" s="87" t="s">
        <v>406</v>
      </c>
      <c r="Y34" s="87" t="s">
        <v>0</v>
      </c>
      <c r="Z34" s="87" t="str">
        <f t="shared" si="8"/>
        <v/>
      </c>
      <c r="AA34" s="87" t="str">
        <f t="shared" si="8"/>
        <v>증지수입</v>
      </c>
    </row>
    <row r="35" spans="1:27" s="87" customFormat="1" ht="11.25" customHeight="1" x14ac:dyDescent="0.15">
      <c r="A35" s="96"/>
      <c r="B35" s="96"/>
      <c r="C35" s="96"/>
      <c r="D35" s="96"/>
      <c r="E35" s="96" t="str">
        <f>Y35</f>
        <v>213-001-000 인증기용증지수입</v>
      </c>
      <c r="F35" s="110">
        <v>0</v>
      </c>
      <c r="G35" s="110"/>
      <c r="H35" s="110">
        <f t="shared" si="9"/>
        <v>0</v>
      </c>
      <c r="I35" s="179">
        <v>90274490</v>
      </c>
      <c r="J35" s="179">
        <v>199282260</v>
      </c>
      <c r="K35" s="179">
        <v>89683890</v>
      </c>
      <c r="L35" s="179">
        <v>186641360</v>
      </c>
      <c r="M35" s="179">
        <v>87420</v>
      </c>
      <c r="N35" s="179">
        <v>115020</v>
      </c>
      <c r="O35" s="179">
        <v>0</v>
      </c>
      <c r="P35" s="179">
        <v>0</v>
      </c>
      <c r="Q35" s="180">
        <f>J35-L35-P35</f>
        <v>12640900</v>
      </c>
      <c r="R35" s="111">
        <f>Q35-S35</f>
        <v>100000</v>
      </c>
      <c r="S35" s="111">
        <v>12540900</v>
      </c>
      <c r="T35" s="221" t="str">
        <f t="shared" si="3"/>
        <v/>
      </c>
      <c r="U35" s="222">
        <f t="shared" si="4"/>
        <v>93.656786108306875</v>
      </c>
      <c r="W35" s="113" t="s">
        <v>164</v>
      </c>
      <c r="X35" s="113" t="s">
        <v>34</v>
      </c>
      <c r="Y35" s="113" t="s">
        <v>165</v>
      </c>
      <c r="Z35" s="87" t="str">
        <f t="shared" si="8"/>
        <v/>
      </c>
      <c r="AA35" s="87" t="str">
        <f t="shared" si="8"/>
        <v/>
      </c>
    </row>
    <row r="36" spans="1:27" s="87" customFormat="1" ht="11.25" customHeight="1" x14ac:dyDescent="0.15">
      <c r="A36" s="96"/>
      <c r="B36" s="96"/>
      <c r="C36" s="96"/>
      <c r="D36" s="96"/>
      <c r="E36" s="96" t="str">
        <f>Y36</f>
        <v>213-001-007 인증기용증지(공사공단)</v>
      </c>
      <c r="F36" s="110"/>
      <c r="G36" s="110"/>
      <c r="H36" s="110"/>
      <c r="I36" s="179">
        <v>6111200</v>
      </c>
      <c r="J36" s="179">
        <v>11452400</v>
      </c>
      <c r="K36" s="179">
        <v>6111200</v>
      </c>
      <c r="L36" s="179">
        <v>11452400</v>
      </c>
      <c r="M36" s="179">
        <v>0</v>
      </c>
      <c r="N36" s="179">
        <v>0</v>
      </c>
      <c r="O36" s="179">
        <v>0</v>
      </c>
      <c r="P36" s="179">
        <v>0</v>
      </c>
      <c r="Q36" s="180">
        <f>J36-L36-P36</f>
        <v>0</v>
      </c>
      <c r="R36" s="111">
        <f>Q36-S36</f>
        <v>0</v>
      </c>
      <c r="S36" s="111">
        <v>0</v>
      </c>
      <c r="T36" s="221" t="str">
        <f t="shared" si="3"/>
        <v/>
      </c>
      <c r="U36" s="222">
        <f t="shared" si="4"/>
        <v>100</v>
      </c>
      <c r="W36" s="113" t="s">
        <v>164</v>
      </c>
      <c r="X36" s="113" t="s">
        <v>34</v>
      </c>
      <c r="Y36" s="113" t="s">
        <v>166</v>
      </c>
      <c r="Z36" s="87" t="str">
        <f t="shared" si="8"/>
        <v/>
      </c>
      <c r="AA36" s="87" t="str">
        <f t="shared" si="8"/>
        <v/>
      </c>
    </row>
    <row r="37" spans="1:27" s="87" customFormat="1" ht="11.25" customHeight="1" x14ac:dyDescent="0.15">
      <c r="A37" s="96"/>
      <c r="B37" s="96"/>
      <c r="C37" s="96"/>
      <c r="D37" s="96"/>
      <c r="E37" s="96" t="str">
        <f>Y37</f>
        <v>213-204-000 무인민원발급기증지수입</v>
      </c>
      <c r="F37" s="110"/>
      <c r="G37" s="110"/>
      <c r="H37" s="110"/>
      <c r="I37" s="179">
        <v>3236600</v>
      </c>
      <c r="J37" s="179">
        <v>6105600</v>
      </c>
      <c r="K37" s="179">
        <v>3203200</v>
      </c>
      <c r="L37" s="179">
        <v>6055600</v>
      </c>
      <c r="M37" s="179">
        <v>0</v>
      </c>
      <c r="N37" s="179">
        <v>0</v>
      </c>
      <c r="O37" s="179">
        <v>0</v>
      </c>
      <c r="P37" s="179">
        <v>0</v>
      </c>
      <c r="Q37" s="180">
        <f>J37-L37-P37</f>
        <v>50000</v>
      </c>
      <c r="R37" s="111">
        <f>Q37-S37</f>
        <v>0</v>
      </c>
      <c r="S37" s="111">
        <v>50000</v>
      </c>
      <c r="T37" s="221" t="str">
        <f t="shared" si="3"/>
        <v/>
      </c>
      <c r="U37" s="222">
        <f t="shared" si="4"/>
        <v>99.18107966457022</v>
      </c>
      <c r="W37" s="113" t="s">
        <v>164</v>
      </c>
      <c r="X37" s="113" t="s">
        <v>34</v>
      </c>
      <c r="Y37" s="113" t="s">
        <v>167</v>
      </c>
      <c r="Z37" s="87" t="str">
        <f t="shared" si="8"/>
        <v/>
      </c>
      <c r="AA37" s="87" t="str">
        <f t="shared" si="8"/>
        <v/>
      </c>
    </row>
    <row r="38" spans="1:27" s="87" customFormat="1" ht="11.25" customHeight="1" x14ac:dyDescent="0.15">
      <c r="A38" s="102"/>
      <c r="B38" s="102"/>
      <c r="C38" s="96"/>
      <c r="D38" s="107" t="str">
        <f>X39</f>
        <v>213-02 폐기물처리수수료</v>
      </c>
      <c r="E38" s="107"/>
      <c r="F38" s="108">
        <v>11985000000</v>
      </c>
      <c r="G38" s="109">
        <v>10806000000</v>
      </c>
      <c r="H38" s="109">
        <v>1179000000</v>
      </c>
      <c r="I38" s="108">
        <f t="shared" ref="I38:S38" si="22">SUM(I39:I41)</f>
        <v>845700096</v>
      </c>
      <c r="J38" s="108">
        <f t="shared" si="22"/>
        <v>1809203537</v>
      </c>
      <c r="K38" s="108">
        <f t="shared" si="22"/>
        <v>839797241</v>
      </c>
      <c r="L38" s="108">
        <f t="shared" si="22"/>
        <v>1693074662</v>
      </c>
      <c r="M38" s="108">
        <f t="shared" si="22"/>
        <v>0</v>
      </c>
      <c r="N38" s="108">
        <f t="shared" si="22"/>
        <v>0</v>
      </c>
      <c r="O38" s="108">
        <f t="shared" si="22"/>
        <v>0</v>
      </c>
      <c r="P38" s="108">
        <f t="shared" si="22"/>
        <v>0</v>
      </c>
      <c r="Q38" s="108">
        <f t="shared" si="22"/>
        <v>116128875</v>
      </c>
      <c r="R38" s="108">
        <f t="shared" si="22"/>
        <v>488340</v>
      </c>
      <c r="S38" s="108">
        <f t="shared" si="22"/>
        <v>115640535</v>
      </c>
      <c r="T38" s="220">
        <f t="shared" si="3"/>
        <v>14.126613783896538</v>
      </c>
      <c r="U38" s="220">
        <f t="shared" si="4"/>
        <v>93.581215566681706</v>
      </c>
      <c r="X38" s="87" t="s">
        <v>406</v>
      </c>
      <c r="Y38" s="87" t="s">
        <v>0</v>
      </c>
      <c r="Z38" s="87" t="str">
        <f t="shared" si="8"/>
        <v/>
      </c>
      <c r="AA38" s="87" t="str">
        <f t="shared" si="8"/>
        <v>폐기물처리수수료</v>
      </c>
    </row>
    <row r="39" spans="1:27" s="87" customFormat="1" ht="11.25" customHeight="1" x14ac:dyDescent="0.15">
      <c r="A39" s="96"/>
      <c r="B39" s="96"/>
      <c r="C39" s="96"/>
      <c r="D39" s="106"/>
      <c r="E39" s="96" t="str">
        <f>Y39</f>
        <v>213-051-002 쓰레기처리봉투판매수입(생활)</v>
      </c>
      <c r="F39" s="110">
        <v>0</v>
      </c>
      <c r="G39" s="110"/>
      <c r="H39" s="110">
        <f t="shared" si="9"/>
        <v>0</v>
      </c>
      <c r="I39" s="179">
        <v>752102185</v>
      </c>
      <c r="J39" s="179">
        <v>1619088465</v>
      </c>
      <c r="K39" s="179">
        <v>745217600</v>
      </c>
      <c r="L39" s="179">
        <v>1504182610</v>
      </c>
      <c r="M39" s="179">
        <v>0</v>
      </c>
      <c r="N39" s="179">
        <v>0</v>
      </c>
      <c r="O39" s="179">
        <v>0</v>
      </c>
      <c r="P39" s="179">
        <v>0</v>
      </c>
      <c r="Q39" s="180">
        <f>J39-L39-P39</f>
        <v>114905855</v>
      </c>
      <c r="R39" s="111">
        <f>Q39-S39</f>
        <v>0</v>
      </c>
      <c r="S39" s="111">
        <v>114905855</v>
      </c>
      <c r="T39" s="221" t="str">
        <f t="shared" si="3"/>
        <v/>
      </c>
      <c r="U39" s="222">
        <f t="shared" si="4"/>
        <v>92.90305270626456</v>
      </c>
      <c r="W39" s="113" t="s">
        <v>164</v>
      </c>
      <c r="X39" s="113" t="s">
        <v>35</v>
      </c>
      <c r="Y39" s="113" t="s">
        <v>168</v>
      </c>
      <c r="Z39" s="87" t="str">
        <f t="shared" si="8"/>
        <v/>
      </c>
      <c r="AA39" s="87" t="str">
        <f t="shared" si="8"/>
        <v/>
      </c>
    </row>
    <row r="40" spans="1:27" s="87" customFormat="1" ht="11.25" customHeight="1" x14ac:dyDescent="0.15">
      <c r="A40" s="96"/>
      <c r="B40" s="96"/>
      <c r="C40" s="96"/>
      <c r="D40" s="106"/>
      <c r="E40" s="96" t="str">
        <f>Y40</f>
        <v>213-052-000 대형폐기물스티커판매수입</v>
      </c>
      <c r="F40" s="110">
        <v>0</v>
      </c>
      <c r="G40" s="110"/>
      <c r="H40" s="110">
        <f t="shared" si="9"/>
        <v>0</v>
      </c>
      <c r="I40" s="179">
        <v>32279091</v>
      </c>
      <c r="J40" s="179">
        <v>64727932</v>
      </c>
      <c r="K40" s="179">
        <v>32279091</v>
      </c>
      <c r="L40" s="179">
        <v>64727932</v>
      </c>
      <c r="M40" s="179">
        <v>0</v>
      </c>
      <c r="N40" s="179">
        <v>0</v>
      </c>
      <c r="O40" s="179">
        <v>0</v>
      </c>
      <c r="P40" s="179">
        <v>0</v>
      </c>
      <c r="Q40" s="180">
        <f>J40-L40-P40</f>
        <v>0</v>
      </c>
      <c r="R40" s="111">
        <f>Q40-S40</f>
        <v>0</v>
      </c>
      <c r="S40" s="111">
        <v>0</v>
      </c>
      <c r="T40" s="221" t="str">
        <f t="shared" si="3"/>
        <v/>
      </c>
      <c r="U40" s="222">
        <f t="shared" si="4"/>
        <v>100</v>
      </c>
      <c r="W40" s="113" t="s">
        <v>164</v>
      </c>
      <c r="X40" s="113" t="s">
        <v>35</v>
      </c>
      <c r="Y40" s="113" t="s">
        <v>169</v>
      </c>
      <c r="Z40" s="87" t="str">
        <f t="shared" si="8"/>
        <v/>
      </c>
      <c r="AA40" s="87" t="str">
        <f t="shared" si="8"/>
        <v/>
      </c>
    </row>
    <row r="41" spans="1:27" s="87" customFormat="1" ht="11.25" customHeight="1" x14ac:dyDescent="0.15">
      <c r="A41" s="96"/>
      <c r="B41" s="96"/>
      <c r="C41" s="96"/>
      <c r="D41" s="96"/>
      <c r="E41" s="96" t="str">
        <f>Y41</f>
        <v>213-053-000 음식물쓰레기수거운반처리수수료</v>
      </c>
      <c r="F41" s="114">
        <v>0</v>
      </c>
      <c r="G41" s="114"/>
      <c r="H41" s="114">
        <f t="shared" si="9"/>
        <v>0</v>
      </c>
      <c r="I41" s="179">
        <v>61318820</v>
      </c>
      <c r="J41" s="179">
        <v>125387140</v>
      </c>
      <c r="K41" s="179">
        <v>62300550</v>
      </c>
      <c r="L41" s="179">
        <v>124164120</v>
      </c>
      <c r="M41" s="179">
        <v>0</v>
      </c>
      <c r="N41" s="179">
        <v>0</v>
      </c>
      <c r="O41" s="179">
        <v>0</v>
      </c>
      <c r="P41" s="179">
        <v>0</v>
      </c>
      <c r="Q41" s="180">
        <f>J41-L41-P41</f>
        <v>1223020</v>
      </c>
      <c r="R41" s="111">
        <f>Q41-S41</f>
        <v>488340</v>
      </c>
      <c r="S41" s="111">
        <v>734680</v>
      </c>
      <c r="T41" s="221" t="str">
        <f t="shared" si="3"/>
        <v/>
      </c>
      <c r="U41" s="222">
        <f t="shared" si="4"/>
        <v>99.024604915623726</v>
      </c>
      <c r="W41" s="113" t="s">
        <v>164</v>
      </c>
      <c r="X41" s="113" t="s">
        <v>35</v>
      </c>
      <c r="Y41" s="113" t="s">
        <v>170</v>
      </c>
      <c r="Z41" s="87" t="str">
        <f t="shared" si="8"/>
        <v/>
      </c>
      <c r="AA41" s="87" t="str">
        <f t="shared" si="8"/>
        <v/>
      </c>
    </row>
    <row r="42" spans="1:27" s="87" customFormat="1" ht="11.25" customHeight="1" x14ac:dyDescent="0.15">
      <c r="A42" s="102"/>
      <c r="B42" s="102"/>
      <c r="C42" s="106"/>
      <c r="D42" s="107" t="str">
        <f>X43</f>
        <v>213-04 보건의료수수료</v>
      </c>
      <c r="E42" s="107"/>
      <c r="F42" s="108">
        <v>210672000</v>
      </c>
      <c r="G42" s="109">
        <v>327290000</v>
      </c>
      <c r="H42" s="109">
        <v>-116618000</v>
      </c>
      <c r="I42" s="108">
        <f>SUM(I43:I43)</f>
        <v>15542770</v>
      </c>
      <c r="J42" s="108">
        <f t="shared" ref="J42:S42" si="23">SUM(J43:J43)</f>
        <v>28925050</v>
      </c>
      <c r="K42" s="108">
        <f t="shared" si="23"/>
        <v>6501780</v>
      </c>
      <c r="L42" s="108">
        <f t="shared" si="23"/>
        <v>19755360</v>
      </c>
      <c r="M42" s="108">
        <f t="shared" si="23"/>
        <v>0</v>
      </c>
      <c r="N42" s="108">
        <f t="shared" si="23"/>
        <v>0</v>
      </c>
      <c r="O42" s="108">
        <f t="shared" si="23"/>
        <v>0</v>
      </c>
      <c r="P42" s="108">
        <f t="shared" si="23"/>
        <v>0</v>
      </c>
      <c r="Q42" s="108">
        <f t="shared" si="23"/>
        <v>9169690</v>
      </c>
      <c r="R42" s="108">
        <f t="shared" si="23"/>
        <v>0</v>
      </c>
      <c r="S42" s="108">
        <f t="shared" si="23"/>
        <v>9169690</v>
      </c>
      <c r="T42" s="220">
        <f t="shared" si="3"/>
        <v>9.3773069036226921</v>
      </c>
      <c r="U42" s="220">
        <f t="shared" si="4"/>
        <v>68.298447193695438</v>
      </c>
      <c r="X42" s="87" t="s">
        <v>406</v>
      </c>
      <c r="Y42" s="87" t="s">
        <v>0</v>
      </c>
      <c r="Z42" s="87" t="str">
        <f t="shared" si="8"/>
        <v/>
      </c>
      <c r="AA42" s="87" t="str">
        <f t="shared" si="8"/>
        <v>보건의료수수료</v>
      </c>
    </row>
    <row r="43" spans="1:27" s="87" customFormat="1" ht="11.25" customHeight="1" x14ac:dyDescent="0.15">
      <c r="A43" s="96"/>
      <c r="B43" s="96"/>
      <c r="C43" s="106"/>
      <c r="D43" s="106"/>
      <c r="E43" s="96" t="str">
        <f>Y43</f>
        <v>213-154-014 의료사업수입</v>
      </c>
      <c r="F43" s="110">
        <v>0</v>
      </c>
      <c r="G43" s="110"/>
      <c r="H43" s="110">
        <f t="shared" si="9"/>
        <v>0</v>
      </c>
      <c r="I43" s="179">
        <v>15542770</v>
      </c>
      <c r="J43" s="179">
        <v>28925050</v>
      </c>
      <c r="K43" s="179">
        <v>6501780</v>
      </c>
      <c r="L43" s="179">
        <v>19755360</v>
      </c>
      <c r="M43" s="179">
        <v>0</v>
      </c>
      <c r="N43" s="179">
        <v>0</v>
      </c>
      <c r="O43" s="179">
        <v>0</v>
      </c>
      <c r="P43" s="179">
        <v>0</v>
      </c>
      <c r="Q43" s="180">
        <f>J43-L43-P43</f>
        <v>9169690</v>
      </c>
      <c r="R43" s="111">
        <f>Q43-S43</f>
        <v>0</v>
      </c>
      <c r="S43" s="111">
        <v>9169690</v>
      </c>
      <c r="T43" s="221" t="str">
        <f t="shared" si="3"/>
        <v/>
      </c>
      <c r="U43" s="222">
        <f t="shared" si="4"/>
        <v>68.298447193695438</v>
      </c>
      <c r="W43" s="113" t="s">
        <v>164</v>
      </c>
      <c r="X43" s="113" t="s">
        <v>37</v>
      </c>
      <c r="Y43" s="113" t="s">
        <v>171</v>
      </c>
      <c r="Z43" s="87" t="str">
        <f t="shared" si="8"/>
        <v/>
      </c>
      <c r="AA43" s="87" t="str">
        <f t="shared" si="8"/>
        <v/>
      </c>
    </row>
    <row r="44" spans="1:27" s="87" customFormat="1" ht="11.25" customHeight="1" x14ac:dyDescent="0.15">
      <c r="A44" s="102"/>
      <c r="B44" s="102"/>
      <c r="C44" s="96"/>
      <c r="D44" s="107" t="str">
        <f>X45</f>
        <v>213-05 기타수수료</v>
      </c>
      <c r="E44" s="107"/>
      <c r="F44" s="108">
        <v>410284000</v>
      </c>
      <c r="G44" s="109">
        <v>338971000</v>
      </c>
      <c r="H44" s="109">
        <v>71313000</v>
      </c>
      <c r="I44" s="108">
        <f>SUM(I45:I50)</f>
        <v>35239790</v>
      </c>
      <c r="J44" s="108">
        <f t="shared" ref="J44:S44" si="24">SUM(J45:J50)</f>
        <v>65483518</v>
      </c>
      <c r="K44" s="108">
        <f t="shared" si="24"/>
        <v>34803370</v>
      </c>
      <c r="L44" s="108">
        <f t="shared" si="24"/>
        <v>65047098</v>
      </c>
      <c r="M44" s="108">
        <f t="shared" si="24"/>
        <v>0</v>
      </c>
      <c r="N44" s="108">
        <f t="shared" si="24"/>
        <v>15900</v>
      </c>
      <c r="O44" s="108">
        <f t="shared" si="24"/>
        <v>0</v>
      </c>
      <c r="P44" s="108">
        <f t="shared" si="24"/>
        <v>0</v>
      </c>
      <c r="Q44" s="108">
        <f t="shared" si="24"/>
        <v>436420</v>
      </c>
      <c r="R44" s="108">
        <f t="shared" si="24"/>
        <v>0</v>
      </c>
      <c r="S44" s="108">
        <f t="shared" si="24"/>
        <v>436420</v>
      </c>
      <c r="T44" s="220">
        <f t="shared" si="3"/>
        <v>15.854163944974701</v>
      </c>
      <c r="U44" s="220">
        <f t="shared" si="4"/>
        <v>99.333542220501954</v>
      </c>
      <c r="X44" s="87" t="s">
        <v>406</v>
      </c>
      <c r="Y44" s="87" t="s">
        <v>0</v>
      </c>
      <c r="Z44" s="87" t="str">
        <f t="shared" si="8"/>
        <v/>
      </c>
      <c r="AA44" s="87" t="str">
        <f t="shared" si="8"/>
        <v>기타수수료</v>
      </c>
    </row>
    <row r="45" spans="1:27" s="87" customFormat="1" ht="11.25" customHeight="1" x14ac:dyDescent="0.15">
      <c r="A45" s="96"/>
      <c r="B45" s="96"/>
      <c r="C45" s="96"/>
      <c r="D45" s="96"/>
      <c r="E45" s="96" t="str">
        <f t="shared" ref="E45:E50" si="25">Y45</f>
        <v>213-201-004 정부24수수료</v>
      </c>
      <c r="F45" s="110">
        <v>0</v>
      </c>
      <c r="G45" s="110"/>
      <c r="H45" s="110">
        <f t="shared" si="9"/>
        <v>0</v>
      </c>
      <c r="I45" s="179">
        <v>2991830</v>
      </c>
      <c r="J45" s="179">
        <v>6905330</v>
      </c>
      <c r="K45" s="179">
        <v>2991830</v>
      </c>
      <c r="L45" s="179">
        <v>6905330</v>
      </c>
      <c r="M45" s="179">
        <v>0</v>
      </c>
      <c r="N45" s="179">
        <v>15900</v>
      </c>
      <c r="O45" s="179">
        <v>0</v>
      </c>
      <c r="P45" s="179">
        <v>0</v>
      </c>
      <c r="Q45" s="180">
        <f t="shared" ref="Q45:Q50" si="26">J45-L45-P45</f>
        <v>0</v>
      </c>
      <c r="R45" s="111">
        <f t="shared" ref="R45:R50" si="27">Q45-S45</f>
        <v>0</v>
      </c>
      <c r="S45" s="111">
        <v>0</v>
      </c>
      <c r="T45" s="221" t="str">
        <f t="shared" si="3"/>
        <v/>
      </c>
      <c r="U45" s="222">
        <f t="shared" si="4"/>
        <v>100</v>
      </c>
      <c r="W45" s="113" t="s">
        <v>164</v>
      </c>
      <c r="X45" s="113" t="s">
        <v>38</v>
      </c>
      <c r="Y45" s="113" t="s">
        <v>172</v>
      </c>
      <c r="Z45" s="87" t="str">
        <f t="shared" si="8"/>
        <v/>
      </c>
      <c r="AA45" s="87" t="str">
        <f t="shared" si="8"/>
        <v/>
      </c>
    </row>
    <row r="46" spans="1:27" s="87" customFormat="1" ht="11.25" customHeight="1" x14ac:dyDescent="0.15">
      <c r="A46" s="96"/>
      <c r="B46" s="96"/>
      <c r="C46" s="96"/>
      <c r="D46" s="96"/>
      <c r="E46" s="96" t="str">
        <f t="shared" si="25"/>
        <v>213-202-003 인터넷민원수수료</v>
      </c>
      <c r="F46" s="110">
        <v>0</v>
      </c>
      <c r="G46" s="110"/>
      <c r="H46" s="110">
        <f t="shared" si="9"/>
        <v>0</v>
      </c>
      <c r="I46" s="179">
        <v>4000</v>
      </c>
      <c r="J46" s="179">
        <v>9000</v>
      </c>
      <c r="K46" s="179">
        <v>4000</v>
      </c>
      <c r="L46" s="179">
        <v>9000</v>
      </c>
      <c r="M46" s="179">
        <v>0</v>
      </c>
      <c r="N46" s="179">
        <v>0</v>
      </c>
      <c r="O46" s="179">
        <v>0</v>
      </c>
      <c r="P46" s="179">
        <v>0</v>
      </c>
      <c r="Q46" s="180">
        <f t="shared" si="26"/>
        <v>0</v>
      </c>
      <c r="R46" s="111">
        <f t="shared" si="27"/>
        <v>0</v>
      </c>
      <c r="S46" s="111">
        <v>0</v>
      </c>
      <c r="T46" s="221" t="str">
        <f t="shared" si="3"/>
        <v/>
      </c>
      <c r="U46" s="222">
        <f t="shared" si="4"/>
        <v>100</v>
      </c>
      <c r="W46" s="113" t="s">
        <v>164</v>
      </c>
      <c r="X46" s="113" t="s">
        <v>38</v>
      </c>
      <c r="Y46" s="113" t="s">
        <v>173</v>
      </c>
      <c r="Z46" s="87" t="str">
        <f t="shared" si="8"/>
        <v/>
      </c>
      <c r="AA46" s="87" t="str">
        <f t="shared" si="8"/>
        <v/>
      </c>
    </row>
    <row r="47" spans="1:27" s="87" customFormat="1" ht="11.25" customHeight="1" x14ac:dyDescent="0.15">
      <c r="A47" s="96"/>
      <c r="B47" s="96"/>
      <c r="C47" s="106"/>
      <c r="D47" s="106"/>
      <c r="E47" s="96" t="str">
        <f t="shared" si="25"/>
        <v>213-207-004 광고물안전도검사수수료</v>
      </c>
      <c r="F47" s="110">
        <v>0</v>
      </c>
      <c r="G47" s="110"/>
      <c r="H47" s="110">
        <f t="shared" si="9"/>
        <v>0</v>
      </c>
      <c r="I47" s="179">
        <v>2212060</v>
      </c>
      <c r="J47" s="179">
        <v>3379410</v>
      </c>
      <c r="K47" s="179">
        <v>1775640</v>
      </c>
      <c r="L47" s="179">
        <v>2942990</v>
      </c>
      <c r="M47" s="179">
        <v>0</v>
      </c>
      <c r="N47" s="179">
        <v>0</v>
      </c>
      <c r="O47" s="179">
        <v>0</v>
      </c>
      <c r="P47" s="179">
        <v>0</v>
      </c>
      <c r="Q47" s="180">
        <f t="shared" si="26"/>
        <v>436420</v>
      </c>
      <c r="R47" s="111">
        <f t="shared" si="27"/>
        <v>0</v>
      </c>
      <c r="S47" s="111">
        <v>436420</v>
      </c>
      <c r="T47" s="221" t="str">
        <f t="shared" si="3"/>
        <v/>
      </c>
      <c r="U47" s="222">
        <f t="shared" si="4"/>
        <v>87.085911446080814</v>
      </c>
      <c r="W47" s="113" t="s">
        <v>164</v>
      </c>
      <c r="X47" s="113" t="s">
        <v>38</v>
      </c>
      <c r="Y47" s="113" t="s">
        <v>174</v>
      </c>
      <c r="Z47" s="87" t="str">
        <f t="shared" si="8"/>
        <v/>
      </c>
      <c r="AA47" s="87" t="str">
        <f t="shared" si="8"/>
        <v/>
      </c>
    </row>
    <row r="48" spans="1:27" s="87" customFormat="1" ht="11.25" customHeight="1" x14ac:dyDescent="0.15">
      <c r="A48" s="96"/>
      <c r="B48" s="96"/>
      <c r="C48" s="106"/>
      <c r="D48" s="106"/>
      <c r="E48" s="96" t="str">
        <f t="shared" si="25"/>
        <v>213-205-003 정보공개수수료</v>
      </c>
      <c r="F48" s="110">
        <v>0</v>
      </c>
      <c r="G48" s="110"/>
      <c r="H48" s="110">
        <f t="shared" si="9"/>
        <v>0</v>
      </c>
      <c r="I48" s="179">
        <v>0</v>
      </c>
      <c r="J48" s="179">
        <v>77538</v>
      </c>
      <c r="K48" s="179">
        <v>0</v>
      </c>
      <c r="L48" s="179">
        <v>77538</v>
      </c>
      <c r="M48" s="179">
        <v>0</v>
      </c>
      <c r="N48" s="179">
        <v>0</v>
      </c>
      <c r="O48" s="179">
        <v>0</v>
      </c>
      <c r="P48" s="179">
        <v>0</v>
      </c>
      <c r="Q48" s="180">
        <f t="shared" si="26"/>
        <v>0</v>
      </c>
      <c r="R48" s="111">
        <f t="shared" si="27"/>
        <v>0</v>
      </c>
      <c r="S48" s="111">
        <v>0</v>
      </c>
      <c r="T48" s="221" t="str">
        <f t="shared" si="3"/>
        <v/>
      </c>
      <c r="U48" s="222">
        <f t="shared" si="4"/>
        <v>100</v>
      </c>
      <c r="W48" s="113" t="s">
        <v>164</v>
      </c>
      <c r="X48" s="113" t="s">
        <v>38</v>
      </c>
      <c r="Y48" s="113" t="s">
        <v>175</v>
      </c>
      <c r="Z48" s="87" t="str">
        <f t="shared" si="8"/>
        <v/>
      </c>
      <c r="AA48" s="87" t="str">
        <f t="shared" si="8"/>
        <v/>
      </c>
    </row>
    <row r="49" spans="1:27" s="87" customFormat="1" ht="11.25" customHeight="1" x14ac:dyDescent="0.15">
      <c r="A49" s="96"/>
      <c r="B49" s="96"/>
      <c r="C49" s="106"/>
      <c r="D49" s="106"/>
      <c r="E49" s="96" t="str">
        <f t="shared" si="25"/>
        <v>213-208-000 여권발급수수료</v>
      </c>
      <c r="F49" s="110">
        <v>0</v>
      </c>
      <c r="G49" s="110"/>
      <c r="H49" s="110">
        <f t="shared" si="9"/>
        <v>0</v>
      </c>
      <c r="I49" s="179">
        <v>14086900</v>
      </c>
      <c r="J49" s="179">
        <v>26021240</v>
      </c>
      <c r="K49" s="179">
        <v>14086900</v>
      </c>
      <c r="L49" s="179">
        <v>26021240</v>
      </c>
      <c r="M49" s="179">
        <v>0</v>
      </c>
      <c r="N49" s="179">
        <v>0</v>
      </c>
      <c r="O49" s="179">
        <v>0</v>
      </c>
      <c r="P49" s="179">
        <v>0</v>
      </c>
      <c r="Q49" s="180">
        <f t="shared" si="26"/>
        <v>0</v>
      </c>
      <c r="R49" s="111">
        <f t="shared" si="27"/>
        <v>0</v>
      </c>
      <c r="S49" s="111">
        <v>0</v>
      </c>
      <c r="T49" s="221" t="str">
        <f t="shared" si="3"/>
        <v/>
      </c>
      <c r="U49" s="222">
        <f t="shared" si="4"/>
        <v>100</v>
      </c>
      <c r="W49" s="113" t="s">
        <v>164</v>
      </c>
      <c r="X49" s="113" t="s">
        <v>38</v>
      </c>
      <c r="Y49" s="113" t="s">
        <v>176</v>
      </c>
      <c r="Z49" s="87" t="str">
        <f t="shared" si="8"/>
        <v/>
      </c>
      <c r="AA49" s="87" t="str">
        <f t="shared" si="8"/>
        <v/>
      </c>
    </row>
    <row r="50" spans="1:27" s="87" customFormat="1" ht="11.25" customHeight="1" x14ac:dyDescent="0.15">
      <c r="A50" s="96"/>
      <c r="B50" s="96"/>
      <c r="C50" s="106"/>
      <c r="D50" s="106"/>
      <c r="E50" s="96" t="str">
        <f t="shared" si="25"/>
        <v>213-213-002 기타수수료(공사공단)</v>
      </c>
      <c r="F50" s="110">
        <v>0</v>
      </c>
      <c r="G50" s="110"/>
      <c r="H50" s="110">
        <f t="shared" si="9"/>
        <v>0</v>
      </c>
      <c r="I50" s="179">
        <v>15945000</v>
      </c>
      <c r="J50" s="179">
        <v>29091000</v>
      </c>
      <c r="K50" s="179">
        <v>15945000</v>
      </c>
      <c r="L50" s="179">
        <v>29091000</v>
      </c>
      <c r="M50" s="179">
        <v>0</v>
      </c>
      <c r="N50" s="179">
        <v>0</v>
      </c>
      <c r="O50" s="179">
        <v>0</v>
      </c>
      <c r="P50" s="179">
        <v>0</v>
      </c>
      <c r="Q50" s="180">
        <f t="shared" si="26"/>
        <v>0</v>
      </c>
      <c r="R50" s="111">
        <f t="shared" si="27"/>
        <v>0</v>
      </c>
      <c r="S50" s="111">
        <v>0</v>
      </c>
      <c r="T50" s="221" t="str">
        <f t="shared" si="3"/>
        <v/>
      </c>
      <c r="U50" s="222">
        <f t="shared" si="4"/>
        <v>100</v>
      </c>
      <c r="W50" s="113" t="s">
        <v>164</v>
      </c>
      <c r="X50" s="113" t="s">
        <v>38</v>
      </c>
      <c r="Y50" s="113" t="s">
        <v>177</v>
      </c>
      <c r="Z50" s="87" t="str">
        <f t="shared" si="8"/>
        <v/>
      </c>
      <c r="AA50" s="87" t="str">
        <f t="shared" si="8"/>
        <v/>
      </c>
    </row>
    <row r="51" spans="1:27" s="87" customFormat="1" ht="11.25" customHeight="1" x14ac:dyDescent="0.15">
      <c r="A51" s="102"/>
      <c r="B51" s="96"/>
      <c r="C51" s="103" t="str">
        <f>W53</f>
        <v>214-00 사업수입</v>
      </c>
      <c r="D51" s="103"/>
      <c r="E51" s="103"/>
      <c r="F51" s="115">
        <f t="shared" ref="F51:S51" si="28">F52</f>
        <v>498048000</v>
      </c>
      <c r="G51" s="116">
        <f t="shared" si="28"/>
        <v>571737000</v>
      </c>
      <c r="H51" s="116">
        <f t="shared" si="28"/>
        <v>-73689000</v>
      </c>
      <c r="I51" s="115">
        <f t="shared" si="28"/>
        <v>78634049</v>
      </c>
      <c r="J51" s="115">
        <f t="shared" si="28"/>
        <v>127795209</v>
      </c>
      <c r="K51" s="115">
        <f t="shared" si="28"/>
        <v>78634049</v>
      </c>
      <c r="L51" s="115">
        <f t="shared" si="28"/>
        <v>127795209</v>
      </c>
      <c r="M51" s="115">
        <f t="shared" si="28"/>
        <v>0</v>
      </c>
      <c r="N51" s="115">
        <f t="shared" si="28"/>
        <v>0</v>
      </c>
      <c r="O51" s="115">
        <f t="shared" si="28"/>
        <v>0</v>
      </c>
      <c r="P51" s="115">
        <f t="shared" si="28"/>
        <v>0</v>
      </c>
      <c r="Q51" s="115">
        <f t="shared" si="28"/>
        <v>0</v>
      </c>
      <c r="R51" s="115">
        <f t="shared" si="28"/>
        <v>0</v>
      </c>
      <c r="S51" s="115">
        <f t="shared" si="28"/>
        <v>0</v>
      </c>
      <c r="T51" s="219">
        <f t="shared" si="3"/>
        <v>25.659215376831153</v>
      </c>
      <c r="U51" s="219">
        <f t="shared" si="4"/>
        <v>100</v>
      </c>
      <c r="W51" s="87" t="s">
        <v>406</v>
      </c>
      <c r="Y51" s="87" t="s">
        <v>0</v>
      </c>
      <c r="Z51" s="87" t="str">
        <f t="shared" si="8"/>
        <v>사업수입</v>
      </c>
      <c r="AA51" s="87" t="str">
        <f t="shared" si="8"/>
        <v/>
      </c>
    </row>
    <row r="52" spans="1:27" s="87" customFormat="1" ht="11.25" customHeight="1" x14ac:dyDescent="0.15">
      <c r="A52" s="102"/>
      <c r="B52" s="102"/>
      <c r="C52" s="106"/>
      <c r="D52" s="107" t="str">
        <f>X53</f>
        <v>214-05 기타사업수입</v>
      </c>
      <c r="E52" s="107"/>
      <c r="F52" s="108">
        <v>498048000</v>
      </c>
      <c r="G52" s="109">
        <v>571737000</v>
      </c>
      <c r="H52" s="109">
        <v>-73689000</v>
      </c>
      <c r="I52" s="108">
        <f>SUM(I53:I53)</f>
        <v>78634049</v>
      </c>
      <c r="J52" s="108">
        <f t="shared" ref="J52:S52" si="29">SUM(J53:J53)</f>
        <v>127795209</v>
      </c>
      <c r="K52" s="108">
        <f t="shared" si="29"/>
        <v>78634049</v>
      </c>
      <c r="L52" s="108">
        <f t="shared" si="29"/>
        <v>127795209</v>
      </c>
      <c r="M52" s="108">
        <f t="shared" si="29"/>
        <v>0</v>
      </c>
      <c r="N52" s="108">
        <f t="shared" si="29"/>
        <v>0</v>
      </c>
      <c r="O52" s="108">
        <f t="shared" si="29"/>
        <v>0</v>
      </c>
      <c r="P52" s="108">
        <f t="shared" si="29"/>
        <v>0</v>
      </c>
      <c r="Q52" s="108">
        <f t="shared" si="29"/>
        <v>0</v>
      </c>
      <c r="R52" s="108">
        <f t="shared" si="29"/>
        <v>0</v>
      </c>
      <c r="S52" s="108">
        <f t="shared" si="29"/>
        <v>0</v>
      </c>
      <c r="T52" s="220">
        <f t="shared" si="3"/>
        <v>25.659215376831153</v>
      </c>
      <c r="U52" s="220">
        <f t="shared" si="4"/>
        <v>100</v>
      </c>
      <c r="X52" s="87" t="s">
        <v>406</v>
      </c>
      <c r="Y52" s="87" t="s">
        <v>0</v>
      </c>
      <c r="Z52" s="87" t="str">
        <f t="shared" si="8"/>
        <v/>
      </c>
      <c r="AA52" s="87" t="str">
        <f t="shared" si="8"/>
        <v>기타사업수입</v>
      </c>
    </row>
    <row r="53" spans="1:27" s="87" customFormat="1" ht="11.25" customHeight="1" x14ac:dyDescent="0.15">
      <c r="A53" s="96"/>
      <c r="B53" s="96"/>
      <c r="C53" s="96"/>
      <c r="D53" s="96"/>
      <c r="E53" s="96" t="str">
        <f>Y53</f>
        <v>214-206-000 기타사업수입</v>
      </c>
      <c r="F53" s="110">
        <v>0</v>
      </c>
      <c r="G53" s="110"/>
      <c r="H53" s="110">
        <f t="shared" si="9"/>
        <v>0</v>
      </c>
      <c r="I53" s="179">
        <v>78634049</v>
      </c>
      <c r="J53" s="179">
        <v>127795209</v>
      </c>
      <c r="K53" s="179">
        <v>78634049</v>
      </c>
      <c r="L53" s="179">
        <v>127795209</v>
      </c>
      <c r="M53" s="179">
        <v>0</v>
      </c>
      <c r="N53" s="179">
        <v>0</v>
      </c>
      <c r="O53" s="179">
        <v>0</v>
      </c>
      <c r="P53" s="179">
        <v>0</v>
      </c>
      <c r="Q53" s="180">
        <f>J53-L53-P53</f>
        <v>0</v>
      </c>
      <c r="R53" s="111">
        <f>Q53-S53</f>
        <v>0</v>
      </c>
      <c r="S53" s="111">
        <v>0</v>
      </c>
      <c r="T53" s="221" t="str">
        <f t="shared" si="3"/>
        <v/>
      </c>
      <c r="U53" s="222">
        <f t="shared" si="4"/>
        <v>100</v>
      </c>
      <c r="W53" s="113" t="s">
        <v>178</v>
      </c>
      <c r="X53" s="113" t="s">
        <v>44</v>
      </c>
      <c r="Y53" s="113" t="s">
        <v>179</v>
      </c>
      <c r="Z53" s="87" t="str">
        <f t="shared" si="8"/>
        <v/>
      </c>
      <c r="AA53" s="87" t="str">
        <f t="shared" si="8"/>
        <v/>
      </c>
    </row>
    <row r="54" spans="1:27" s="87" customFormat="1" ht="11.25" customHeight="1" x14ac:dyDescent="0.15">
      <c r="A54" s="102"/>
      <c r="B54" s="96"/>
      <c r="C54" s="103" t="str">
        <f>W56</f>
        <v>215-00 징수교부금수입</v>
      </c>
      <c r="D54" s="103"/>
      <c r="E54" s="103"/>
      <c r="F54" s="115">
        <f t="shared" ref="F54:S54" si="30">F55</f>
        <v>9949152000</v>
      </c>
      <c r="G54" s="116">
        <f t="shared" si="30"/>
        <v>10534204000</v>
      </c>
      <c r="H54" s="116">
        <f t="shared" si="30"/>
        <v>-585052000</v>
      </c>
      <c r="I54" s="115">
        <f t="shared" si="30"/>
        <v>1204163000</v>
      </c>
      <c r="J54" s="115">
        <f t="shared" si="30"/>
        <v>1688998000</v>
      </c>
      <c r="K54" s="115">
        <f t="shared" si="30"/>
        <v>1204163000</v>
      </c>
      <c r="L54" s="115">
        <f t="shared" si="30"/>
        <v>1688998000</v>
      </c>
      <c r="M54" s="115">
        <f t="shared" si="30"/>
        <v>0</v>
      </c>
      <c r="N54" s="115">
        <f t="shared" si="30"/>
        <v>0</v>
      </c>
      <c r="O54" s="115">
        <f t="shared" si="30"/>
        <v>0</v>
      </c>
      <c r="P54" s="115">
        <f t="shared" si="30"/>
        <v>0</v>
      </c>
      <c r="Q54" s="115">
        <f t="shared" si="30"/>
        <v>0</v>
      </c>
      <c r="R54" s="115">
        <f t="shared" si="30"/>
        <v>0</v>
      </c>
      <c r="S54" s="115">
        <f t="shared" si="30"/>
        <v>0</v>
      </c>
      <c r="T54" s="219">
        <f t="shared" si="3"/>
        <v>16.976301095811984</v>
      </c>
      <c r="U54" s="219">
        <f t="shared" si="4"/>
        <v>100</v>
      </c>
      <c r="W54" s="87" t="s">
        <v>406</v>
      </c>
      <c r="Y54" s="87" t="s">
        <v>0</v>
      </c>
      <c r="Z54" s="87" t="str">
        <f t="shared" si="8"/>
        <v>징수교부금수입</v>
      </c>
      <c r="AA54" s="87" t="str">
        <f t="shared" si="8"/>
        <v/>
      </c>
    </row>
    <row r="55" spans="1:27" s="87" customFormat="1" ht="11.25" customHeight="1" x14ac:dyDescent="0.15">
      <c r="A55" s="102"/>
      <c r="B55" s="102"/>
      <c r="C55" s="106"/>
      <c r="D55" s="107" t="str">
        <f>X56</f>
        <v>215-01 징수교부금수입</v>
      </c>
      <c r="E55" s="107"/>
      <c r="F55" s="108">
        <v>9949152000</v>
      </c>
      <c r="G55" s="109">
        <v>10534204000</v>
      </c>
      <c r="H55" s="109">
        <v>-585052000</v>
      </c>
      <c r="I55" s="108">
        <f>SUM(I56:I62)</f>
        <v>1204163000</v>
      </c>
      <c r="J55" s="108">
        <f t="shared" ref="J55:S55" si="31">SUM(J56:J62)</f>
        <v>1688998000</v>
      </c>
      <c r="K55" s="108">
        <f t="shared" si="31"/>
        <v>1204163000</v>
      </c>
      <c r="L55" s="108">
        <f t="shared" si="31"/>
        <v>1688998000</v>
      </c>
      <c r="M55" s="108">
        <f t="shared" si="31"/>
        <v>0</v>
      </c>
      <c r="N55" s="108">
        <f t="shared" si="31"/>
        <v>0</v>
      </c>
      <c r="O55" s="108">
        <f t="shared" si="31"/>
        <v>0</v>
      </c>
      <c r="P55" s="108">
        <f t="shared" si="31"/>
        <v>0</v>
      </c>
      <c r="Q55" s="108">
        <f t="shared" si="31"/>
        <v>0</v>
      </c>
      <c r="R55" s="108">
        <f t="shared" si="31"/>
        <v>0</v>
      </c>
      <c r="S55" s="108">
        <f t="shared" si="31"/>
        <v>0</v>
      </c>
      <c r="T55" s="220">
        <f t="shared" si="3"/>
        <v>16.976301095811984</v>
      </c>
      <c r="U55" s="220">
        <f t="shared" si="4"/>
        <v>100</v>
      </c>
      <c r="X55" s="87" t="s">
        <v>406</v>
      </c>
      <c r="Y55" s="87" t="s">
        <v>0</v>
      </c>
      <c r="Z55" s="87" t="str">
        <f t="shared" si="8"/>
        <v/>
      </c>
      <c r="AA55" s="87" t="str">
        <f t="shared" si="8"/>
        <v>징수교부금수입</v>
      </c>
    </row>
    <row r="56" spans="1:27" s="87" customFormat="1" ht="11.25" customHeight="1" x14ac:dyDescent="0.15">
      <c r="A56" s="96"/>
      <c r="B56" s="96"/>
      <c r="C56" s="106"/>
      <c r="D56" s="106"/>
      <c r="E56" s="96" t="str">
        <f t="shared" ref="E56:E62" si="32">Y56</f>
        <v>215-002-000 시도세징수교부금</v>
      </c>
      <c r="F56" s="110">
        <v>0</v>
      </c>
      <c r="G56" s="110"/>
      <c r="H56" s="110">
        <f t="shared" si="9"/>
        <v>0</v>
      </c>
      <c r="I56" s="179">
        <v>1204163000</v>
      </c>
      <c r="J56" s="179">
        <v>1688998000</v>
      </c>
      <c r="K56" s="179">
        <v>1204163000</v>
      </c>
      <c r="L56" s="179">
        <v>1688998000</v>
      </c>
      <c r="M56" s="179">
        <v>0</v>
      </c>
      <c r="N56" s="179">
        <v>0</v>
      </c>
      <c r="O56" s="179">
        <v>0</v>
      </c>
      <c r="P56" s="179">
        <v>0</v>
      </c>
      <c r="Q56" s="180">
        <f t="shared" ref="Q56:Q62" si="33">J56-L56-P56</f>
        <v>0</v>
      </c>
      <c r="R56" s="111">
        <f t="shared" ref="R56:R62" si="34">Q56-S56</f>
        <v>0</v>
      </c>
      <c r="S56" s="111">
        <v>0</v>
      </c>
      <c r="T56" s="221" t="str">
        <f t="shared" si="3"/>
        <v/>
      </c>
      <c r="U56" s="222">
        <f t="shared" si="4"/>
        <v>100</v>
      </c>
      <c r="W56" s="113" t="s">
        <v>180</v>
      </c>
      <c r="X56" s="113" t="s">
        <v>57</v>
      </c>
      <c r="Y56" s="113" t="s">
        <v>181</v>
      </c>
      <c r="Z56" s="87" t="str">
        <f t="shared" si="8"/>
        <v/>
      </c>
      <c r="AA56" s="87" t="str">
        <f t="shared" si="8"/>
        <v/>
      </c>
    </row>
    <row r="57" spans="1:27" s="87" customFormat="1" ht="11.25" customHeight="1" x14ac:dyDescent="0.15">
      <c r="A57" s="96"/>
      <c r="B57" s="96"/>
      <c r="C57" s="106"/>
      <c r="D57" s="106"/>
      <c r="E57" s="96" t="str">
        <f t="shared" si="32"/>
        <v>215-003-000 도로점용료징수교부금</v>
      </c>
      <c r="F57" s="110">
        <v>0</v>
      </c>
      <c r="G57" s="110"/>
      <c r="H57" s="110">
        <f t="shared" si="9"/>
        <v>0</v>
      </c>
      <c r="I57" s="179">
        <v>0</v>
      </c>
      <c r="J57" s="179">
        <v>0</v>
      </c>
      <c r="K57" s="179">
        <v>0</v>
      </c>
      <c r="L57" s="179">
        <v>0</v>
      </c>
      <c r="M57" s="179">
        <v>0</v>
      </c>
      <c r="N57" s="179">
        <v>0</v>
      </c>
      <c r="O57" s="179">
        <v>0</v>
      </c>
      <c r="P57" s="179">
        <v>0</v>
      </c>
      <c r="Q57" s="180">
        <f t="shared" si="33"/>
        <v>0</v>
      </c>
      <c r="R57" s="111">
        <f t="shared" si="34"/>
        <v>0</v>
      </c>
      <c r="S57" s="111">
        <v>0</v>
      </c>
      <c r="T57" s="221" t="str">
        <f t="shared" si="3"/>
        <v/>
      </c>
      <c r="U57" s="222" t="str">
        <f t="shared" si="4"/>
        <v/>
      </c>
      <c r="W57" s="113" t="s">
        <v>180</v>
      </c>
      <c r="X57" s="113" t="s">
        <v>57</v>
      </c>
      <c r="Y57" s="113" t="s">
        <v>182</v>
      </c>
      <c r="Z57" s="87" t="str">
        <f t="shared" si="8"/>
        <v/>
      </c>
      <c r="AA57" s="87" t="str">
        <f t="shared" si="8"/>
        <v/>
      </c>
    </row>
    <row r="58" spans="1:27" s="87" customFormat="1" ht="11.25" customHeight="1" x14ac:dyDescent="0.15">
      <c r="A58" s="96"/>
      <c r="B58" s="96"/>
      <c r="C58" s="106"/>
      <c r="D58" s="106"/>
      <c r="E58" s="96" t="str">
        <f t="shared" si="32"/>
        <v>215-005-000 교통유발부담금징수교부금</v>
      </c>
      <c r="F58" s="110">
        <v>0</v>
      </c>
      <c r="G58" s="110"/>
      <c r="H58" s="110">
        <f t="shared" si="9"/>
        <v>0</v>
      </c>
      <c r="I58" s="179">
        <v>0</v>
      </c>
      <c r="J58" s="179">
        <v>0</v>
      </c>
      <c r="K58" s="179">
        <v>0</v>
      </c>
      <c r="L58" s="179">
        <v>0</v>
      </c>
      <c r="M58" s="179">
        <v>0</v>
      </c>
      <c r="N58" s="179">
        <v>0</v>
      </c>
      <c r="O58" s="179">
        <v>0</v>
      </c>
      <c r="P58" s="179">
        <v>0</v>
      </c>
      <c r="Q58" s="180">
        <f t="shared" si="33"/>
        <v>0</v>
      </c>
      <c r="R58" s="111">
        <f t="shared" si="34"/>
        <v>0</v>
      </c>
      <c r="S58" s="111">
        <v>0</v>
      </c>
      <c r="T58" s="221" t="str">
        <f t="shared" si="3"/>
        <v/>
      </c>
      <c r="U58" s="222" t="str">
        <f t="shared" si="4"/>
        <v/>
      </c>
      <c r="W58" s="113" t="s">
        <v>180</v>
      </c>
      <c r="X58" s="113" t="s">
        <v>57</v>
      </c>
      <c r="Y58" s="113" t="s">
        <v>183</v>
      </c>
      <c r="Z58" s="87" t="str">
        <f t="shared" si="8"/>
        <v/>
      </c>
      <c r="AA58" s="87" t="str">
        <f t="shared" si="8"/>
        <v/>
      </c>
    </row>
    <row r="59" spans="1:27" s="87" customFormat="1" ht="11.25" customHeight="1" x14ac:dyDescent="0.15">
      <c r="A59" s="96"/>
      <c r="B59" s="96"/>
      <c r="C59" s="96"/>
      <c r="D59" s="106"/>
      <c r="E59" s="96" t="str">
        <f t="shared" si="32"/>
        <v>215-006-000 환경개선부담금징수교부금</v>
      </c>
      <c r="F59" s="110">
        <v>0</v>
      </c>
      <c r="G59" s="110"/>
      <c r="H59" s="110">
        <f t="shared" si="9"/>
        <v>0</v>
      </c>
      <c r="I59" s="179">
        <v>0</v>
      </c>
      <c r="J59" s="179">
        <v>0</v>
      </c>
      <c r="K59" s="179">
        <v>0</v>
      </c>
      <c r="L59" s="179">
        <v>0</v>
      </c>
      <c r="M59" s="179">
        <v>0</v>
      </c>
      <c r="N59" s="179">
        <v>0</v>
      </c>
      <c r="O59" s="179">
        <v>0</v>
      </c>
      <c r="P59" s="179">
        <v>0</v>
      </c>
      <c r="Q59" s="180">
        <f t="shared" si="33"/>
        <v>0</v>
      </c>
      <c r="R59" s="111">
        <f t="shared" si="34"/>
        <v>0</v>
      </c>
      <c r="S59" s="111">
        <v>0</v>
      </c>
      <c r="T59" s="221" t="str">
        <f t="shared" si="3"/>
        <v/>
      </c>
      <c r="U59" s="222" t="str">
        <f t="shared" si="4"/>
        <v/>
      </c>
      <c r="W59" s="113" t="s">
        <v>180</v>
      </c>
      <c r="X59" s="113" t="s">
        <v>57</v>
      </c>
      <c r="Y59" s="113" t="s">
        <v>184</v>
      </c>
      <c r="Z59" s="87" t="str">
        <f t="shared" si="8"/>
        <v/>
      </c>
      <c r="AA59" s="87" t="str">
        <f t="shared" si="8"/>
        <v/>
      </c>
    </row>
    <row r="60" spans="1:27" s="87" customFormat="1" ht="11.25" customHeight="1" x14ac:dyDescent="0.15">
      <c r="A60" s="96"/>
      <c r="B60" s="96"/>
      <c r="C60" s="96"/>
      <c r="D60" s="106"/>
      <c r="E60" s="96" t="str">
        <f t="shared" si="32"/>
        <v>215-013-000 학교용지부담금징수교부금</v>
      </c>
      <c r="F60" s="110">
        <v>0</v>
      </c>
      <c r="G60" s="110"/>
      <c r="H60" s="110">
        <f t="shared" si="9"/>
        <v>0</v>
      </c>
      <c r="I60" s="179">
        <v>0</v>
      </c>
      <c r="J60" s="179">
        <v>0</v>
      </c>
      <c r="K60" s="179">
        <v>0</v>
      </c>
      <c r="L60" s="179">
        <v>0</v>
      </c>
      <c r="M60" s="179">
        <v>0</v>
      </c>
      <c r="N60" s="179">
        <v>0</v>
      </c>
      <c r="O60" s="179">
        <v>0</v>
      </c>
      <c r="P60" s="179">
        <v>0</v>
      </c>
      <c r="Q60" s="180">
        <f t="shared" si="33"/>
        <v>0</v>
      </c>
      <c r="R60" s="111">
        <f t="shared" si="34"/>
        <v>0</v>
      </c>
      <c r="S60" s="111">
        <v>0</v>
      </c>
      <c r="T60" s="221" t="str">
        <f t="shared" si="3"/>
        <v/>
      </c>
      <c r="U60" s="222" t="str">
        <f t="shared" si="4"/>
        <v/>
      </c>
      <c r="W60" s="113" t="s">
        <v>180</v>
      </c>
      <c r="X60" s="113" t="s">
        <v>57</v>
      </c>
      <c r="Y60" s="113" t="s">
        <v>185</v>
      </c>
      <c r="Z60" s="87" t="str">
        <f t="shared" si="8"/>
        <v/>
      </c>
      <c r="AA60" s="87" t="str">
        <f t="shared" si="8"/>
        <v/>
      </c>
    </row>
    <row r="61" spans="1:27" s="87" customFormat="1" ht="11.25" customHeight="1" x14ac:dyDescent="0.15">
      <c r="A61" s="96"/>
      <c r="B61" s="96"/>
      <c r="C61" s="96"/>
      <c r="D61" s="106"/>
      <c r="E61" s="96" t="str">
        <f t="shared" si="32"/>
        <v>215-014-000 개발부담금징수교부금</v>
      </c>
      <c r="F61" s="110">
        <v>0</v>
      </c>
      <c r="G61" s="110"/>
      <c r="H61" s="110">
        <f t="shared" si="9"/>
        <v>0</v>
      </c>
      <c r="I61" s="179">
        <v>0</v>
      </c>
      <c r="J61" s="179">
        <v>0</v>
      </c>
      <c r="K61" s="179">
        <v>0</v>
      </c>
      <c r="L61" s="179">
        <v>0</v>
      </c>
      <c r="M61" s="179">
        <v>0</v>
      </c>
      <c r="N61" s="179">
        <v>0</v>
      </c>
      <c r="O61" s="179">
        <v>0</v>
      </c>
      <c r="P61" s="179">
        <v>0</v>
      </c>
      <c r="Q61" s="180">
        <f t="shared" si="33"/>
        <v>0</v>
      </c>
      <c r="R61" s="111">
        <f t="shared" si="34"/>
        <v>0</v>
      </c>
      <c r="S61" s="111">
        <v>0</v>
      </c>
      <c r="T61" s="221" t="str">
        <f t="shared" si="3"/>
        <v/>
      </c>
      <c r="U61" s="222" t="str">
        <f t="shared" si="4"/>
        <v/>
      </c>
      <c r="W61" s="113" t="s">
        <v>180</v>
      </c>
      <c r="X61" s="113" t="s">
        <v>57</v>
      </c>
      <c r="Y61" s="113" t="s">
        <v>186</v>
      </c>
      <c r="Z61" s="87" t="str">
        <f t="shared" si="8"/>
        <v/>
      </c>
      <c r="AA61" s="87" t="str">
        <f t="shared" si="8"/>
        <v/>
      </c>
    </row>
    <row r="62" spans="1:27" s="87" customFormat="1" ht="11.25" customHeight="1" x14ac:dyDescent="0.15">
      <c r="A62" s="96"/>
      <c r="B62" s="96"/>
      <c r="C62" s="96"/>
      <c r="D62" s="106"/>
      <c r="E62" s="96" t="str">
        <f t="shared" si="32"/>
        <v>215-010-000 환경오염배출부과금징수교부금</v>
      </c>
      <c r="F62" s="110">
        <v>0</v>
      </c>
      <c r="G62" s="110"/>
      <c r="H62" s="110">
        <f t="shared" si="9"/>
        <v>0</v>
      </c>
      <c r="I62" s="179">
        <v>0</v>
      </c>
      <c r="J62" s="179">
        <v>0</v>
      </c>
      <c r="K62" s="179">
        <v>0</v>
      </c>
      <c r="L62" s="179">
        <v>0</v>
      </c>
      <c r="M62" s="179">
        <v>0</v>
      </c>
      <c r="N62" s="179">
        <v>0</v>
      </c>
      <c r="O62" s="179">
        <v>0</v>
      </c>
      <c r="P62" s="179">
        <v>0</v>
      </c>
      <c r="Q62" s="180">
        <f t="shared" si="33"/>
        <v>0</v>
      </c>
      <c r="R62" s="111">
        <f t="shared" si="34"/>
        <v>0</v>
      </c>
      <c r="S62" s="111">
        <v>0</v>
      </c>
      <c r="T62" s="221" t="str">
        <f t="shared" si="3"/>
        <v/>
      </c>
      <c r="U62" s="222" t="str">
        <f t="shared" si="4"/>
        <v/>
      </c>
      <c r="W62" s="113" t="s">
        <v>180</v>
      </c>
      <c r="X62" s="113" t="s">
        <v>57</v>
      </c>
      <c r="Y62" s="113" t="s">
        <v>187</v>
      </c>
      <c r="Z62" s="87" t="str">
        <f t="shared" si="8"/>
        <v/>
      </c>
      <c r="AA62" s="87" t="str">
        <f t="shared" si="8"/>
        <v/>
      </c>
    </row>
    <row r="63" spans="1:27" s="87" customFormat="1" ht="11.25" customHeight="1" x14ac:dyDescent="0.15">
      <c r="A63" s="102"/>
      <c r="B63" s="96"/>
      <c r="C63" s="103" t="str">
        <f>W65</f>
        <v>216-00 이자수입</v>
      </c>
      <c r="D63" s="103"/>
      <c r="E63" s="103"/>
      <c r="F63" s="115">
        <f t="shared" ref="F63:S63" si="35">F64+F66</f>
        <v>2249250000</v>
      </c>
      <c r="G63" s="116">
        <f t="shared" si="35"/>
        <v>2492605000</v>
      </c>
      <c r="H63" s="116">
        <f t="shared" si="35"/>
        <v>-243355000</v>
      </c>
      <c r="I63" s="115">
        <f t="shared" si="35"/>
        <v>2204149</v>
      </c>
      <c r="J63" s="115">
        <f t="shared" si="35"/>
        <v>999016468</v>
      </c>
      <c r="K63" s="115">
        <f t="shared" si="35"/>
        <v>2333001</v>
      </c>
      <c r="L63" s="115">
        <f t="shared" si="35"/>
        <v>998997890</v>
      </c>
      <c r="M63" s="115">
        <f t="shared" si="35"/>
        <v>0</v>
      </c>
      <c r="N63" s="115">
        <f t="shared" si="35"/>
        <v>0</v>
      </c>
      <c r="O63" s="115">
        <f t="shared" si="35"/>
        <v>0</v>
      </c>
      <c r="P63" s="115">
        <f t="shared" si="35"/>
        <v>0</v>
      </c>
      <c r="Q63" s="115">
        <f t="shared" si="35"/>
        <v>18578</v>
      </c>
      <c r="R63" s="115">
        <f t="shared" si="35"/>
        <v>0</v>
      </c>
      <c r="S63" s="115">
        <f t="shared" si="35"/>
        <v>18578</v>
      </c>
      <c r="T63" s="219">
        <f t="shared" si="3"/>
        <v>44.414711125930864</v>
      </c>
      <c r="U63" s="219">
        <f t="shared" si="4"/>
        <v>99.998140370995372</v>
      </c>
      <c r="W63" s="87" t="s">
        <v>430</v>
      </c>
      <c r="Y63" s="87" t="s">
        <v>0</v>
      </c>
      <c r="Z63" s="87" t="str">
        <f t="shared" si="8"/>
        <v>이자수입</v>
      </c>
      <c r="AA63" s="87" t="str">
        <f t="shared" si="8"/>
        <v/>
      </c>
    </row>
    <row r="64" spans="1:27" s="87" customFormat="1" ht="11.25" customHeight="1" x14ac:dyDescent="0.15">
      <c r="A64" s="102"/>
      <c r="B64" s="96"/>
      <c r="C64" s="96"/>
      <c r="D64" s="107" t="str">
        <f>X65</f>
        <v>216-01 공공예금이자수입</v>
      </c>
      <c r="E64" s="107"/>
      <c r="F64" s="108">
        <v>2159250000</v>
      </c>
      <c r="G64" s="109">
        <v>2376833000</v>
      </c>
      <c r="H64" s="109">
        <v>-217583000</v>
      </c>
      <c r="I64" s="108">
        <f t="shared" ref="I64:S64" si="36">SUM(I65:I65)</f>
        <v>0</v>
      </c>
      <c r="J64" s="108">
        <f t="shared" si="36"/>
        <v>995270069</v>
      </c>
      <c r="K64" s="108">
        <f t="shared" si="36"/>
        <v>0</v>
      </c>
      <c r="L64" s="108">
        <f t="shared" si="36"/>
        <v>995270069</v>
      </c>
      <c r="M64" s="108">
        <f t="shared" si="36"/>
        <v>0</v>
      </c>
      <c r="N64" s="108">
        <f t="shared" si="36"/>
        <v>0</v>
      </c>
      <c r="O64" s="108">
        <f t="shared" si="36"/>
        <v>0</v>
      </c>
      <c r="P64" s="108">
        <f t="shared" si="36"/>
        <v>0</v>
      </c>
      <c r="Q64" s="108">
        <f t="shared" si="36"/>
        <v>0</v>
      </c>
      <c r="R64" s="108">
        <f t="shared" si="36"/>
        <v>0</v>
      </c>
      <c r="S64" s="108">
        <f t="shared" si="36"/>
        <v>0</v>
      </c>
      <c r="T64" s="220">
        <f t="shared" si="3"/>
        <v>46.093322635174246</v>
      </c>
      <c r="U64" s="220">
        <f t="shared" si="4"/>
        <v>100</v>
      </c>
      <c r="X64" s="87" t="s">
        <v>406</v>
      </c>
      <c r="Y64" s="87" t="s">
        <v>0</v>
      </c>
      <c r="Z64" s="87" t="str">
        <f t="shared" si="8"/>
        <v/>
      </c>
      <c r="AA64" s="87" t="str">
        <f t="shared" si="8"/>
        <v>공공예금이자수입</v>
      </c>
    </row>
    <row r="65" spans="1:27" s="87" customFormat="1" ht="11.25" customHeight="1" x14ac:dyDescent="0.15">
      <c r="A65" s="96"/>
      <c r="B65" s="96"/>
      <c r="C65" s="96"/>
      <c r="D65" s="96"/>
      <c r="E65" s="96" t="str">
        <f>Y65</f>
        <v>216-001-000 공공예금이자수입</v>
      </c>
      <c r="F65" s="110">
        <v>0</v>
      </c>
      <c r="G65" s="110"/>
      <c r="H65" s="110">
        <f t="shared" si="9"/>
        <v>0</v>
      </c>
      <c r="I65" s="179">
        <v>0</v>
      </c>
      <c r="J65" s="179">
        <v>995270069</v>
      </c>
      <c r="K65" s="179">
        <v>0</v>
      </c>
      <c r="L65" s="179">
        <v>995270069</v>
      </c>
      <c r="M65" s="179">
        <v>0</v>
      </c>
      <c r="N65" s="179">
        <v>0</v>
      </c>
      <c r="O65" s="179">
        <v>0</v>
      </c>
      <c r="P65" s="179">
        <v>0</v>
      </c>
      <c r="Q65" s="180">
        <f>J65-L65-P65</f>
        <v>0</v>
      </c>
      <c r="R65" s="111">
        <f>Q65-S65</f>
        <v>0</v>
      </c>
      <c r="S65" s="111">
        <v>0</v>
      </c>
      <c r="T65" s="221" t="str">
        <f t="shared" si="3"/>
        <v/>
      </c>
      <c r="U65" s="222">
        <f t="shared" si="4"/>
        <v>100</v>
      </c>
      <c r="W65" s="113" t="s">
        <v>188</v>
      </c>
      <c r="X65" s="113" t="s">
        <v>47</v>
      </c>
      <c r="Y65" s="113" t="s">
        <v>189</v>
      </c>
      <c r="Z65" s="87" t="str">
        <f t="shared" si="8"/>
        <v/>
      </c>
      <c r="AA65" s="87" t="str">
        <f t="shared" si="8"/>
        <v/>
      </c>
    </row>
    <row r="66" spans="1:27" s="87" customFormat="1" ht="11.25" customHeight="1" x14ac:dyDescent="0.15">
      <c r="A66" s="102"/>
      <c r="B66" s="102"/>
      <c r="C66" s="96"/>
      <c r="D66" s="107" t="str">
        <f>X67</f>
        <v>216-03 기타이자수입</v>
      </c>
      <c r="E66" s="107"/>
      <c r="F66" s="108">
        <v>90000000</v>
      </c>
      <c r="G66" s="109">
        <v>115772000</v>
      </c>
      <c r="H66" s="109">
        <v>-25772000</v>
      </c>
      <c r="I66" s="108">
        <f>SUM(I67:I67)</f>
        <v>2204149</v>
      </c>
      <c r="J66" s="108">
        <f t="shared" ref="J66:S66" si="37">SUM(J67:J67)</f>
        <v>3746399</v>
      </c>
      <c r="K66" s="108">
        <f t="shared" si="37"/>
        <v>2333001</v>
      </c>
      <c r="L66" s="108">
        <f t="shared" si="37"/>
        <v>3727821</v>
      </c>
      <c r="M66" s="108">
        <f t="shared" si="37"/>
        <v>0</v>
      </c>
      <c r="N66" s="108">
        <f t="shared" si="37"/>
        <v>0</v>
      </c>
      <c r="O66" s="108">
        <f t="shared" si="37"/>
        <v>0</v>
      </c>
      <c r="P66" s="108">
        <f t="shared" si="37"/>
        <v>0</v>
      </c>
      <c r="Q66" s="108">
        <f t="shared" si="37"/>
        <v>18578</v>
      </c>
      <c r="R66" s="108">
        <f t="shared" si="37"/>
        <v>0</v>
      </c>
      <c r="S66" s="108">
        <f t="shared" si="37"/>
        <v>18578</v>
      </c>
      <c r="T66" s="220">
        <f t="shared" si="3"/>
        <v>4.1420233333333334</v>
      </c>
      <c r="U66" s="220">
        <f t="shared" si="4"/>
        <v>99.504110480490738</v>
      </c>
      <c r="X66" s="87" t="s">
        <v>406</v>
      </c>
      <c r="Y66" s="87" t="s">
        <v>0</v>
      </c>
      <c r="Z66" s="87" t="str">
        <f t="shared" si="8"/>
        <v/>
      </c>
      <c r="AA66" s="87" t="str">
        <f t="shared" si="8"/>
        <v>기타이자수입</v>
      </c>
    </row>
    <row r="67" spans="1:27" s="87" customFormat="1" ht="11.25" customHeight="1" x14ac:dyDescent="0.15">
      <c r="A67" s="96"/>
      <c r="B67" s="96"/>
      <c r="C67" s="96"/>
      <c r="D67" s="96"/>
      <c r="E67" s="96" t="str">
        <f>Y67</f>
        <v>216-104-000 기타이자수입</v>
      </c>
      <c r="F67" s="110">
        <v>0</v>
      </c>
      <c r="G67" s="110"/>
      <c r="H67" s="110">
        <f t="shared" si="9"/>
        <v>0</v>
      </c>
      <c r="I67" s="179">
        <v>2204149</v>
      </c>
      <c r="J67" s="179">
        <v>3746399</v>
      </c>
      <c r="K67" s="179">
        <v>2333001</v>
      </c>
      <c r="L67" s="179">
        <v>3727821</v>
      </c>
      <c r="M67" s="179">
        <v>0</v>
      </c>
      <c r="N67" s="179">
        <v>0</v>
      </c>
      <c r="O67" s="179">
        <v>0</v>
      </c>
      <c r="P67" s="179">
        <v>0</v>
      </c>
      <c r="Q67" s="180">
        <f>J67-L67-P67</f>
        <v>18578</v>
      </c>
      <c r="R67" s="111">
        <f>Q67-S67</f>
        <v>0</v>
      </c>
      <c r="S67" s="111">
        <v>18578</v>
      </c>
      <c r="T67" s="221" t="str">
        <f t="shared" si="3"/>
        <v/>
      </c>
      <c r="U67" s="222">
        <f t="shared" si="4"/>
        <v>99.504110480490738</v>
      </c>
      <c r="W67" s="113" t="s">
        <v>188</v>
      </c>
      <c r="X67" s="113" t="s">
        <v>49</v>
      </c>
      <c r="Y67" s="113" t="s">
        <v>190</v>
      </c>
      <c r="Z67" s="87" t="str">
        <f t="shared" si="8"/>
        <v/>
      </c>
      <c r="AA67" s="87" t="str">
        <f t="shared" si="8"/>
        <v/>
      </c>
    </row>
    <row r="68" spans="1:27" s="87" customFormat="1" ht="11.25" customHeight="1" x14ac:dyDescent="0.15">
      <c r="A68" s="96"/>
      <c r="B68" s="97" t="s">
        <v>431</v>
      </c>
      <c r="C68" s="97"/>
      <c r="D68" s="97"/>
      <c r="E68" s="97"/>
      <c r="F68" s="99">
        <f t="shared" ref="F68:S68" si="38">F69+F75+F80+F95</f>
        <v>16926091000</v>
      </c>
      <c r="G68" s="100">
        <f t="shared" si="38"/>
        <v>7169638000</v>
      </c>
      <c r="H68" s="100">
        <f t="shared" si="38"/>
        <v>9756453000</v>
      </c>
      <c r="I68" s="99">
        <f t="shared" si="38"/>
        <v>40859700</v>
      </c>
      <c r="J68" s="99">
        <f t="shared" si="38"/>
        <v>25839454922</v>
      </c>
      <c r="K68" s="99">
        <f t="shared" si="38"/>
        <v>621628466</v>
      </c>
      <c r="L68" s="99">
        <f t="shared" si="38"/>
        <v>2289621052</v>
      </c>
      <c r="M68" s="99">
        <f t="shared" si="38"/>
        <v>23824146</v>
      </c>
      <c r="N68" s="99">
        <f t="shared" si="38"/>
        <v>24483456</v>
      </c>
      <c r="O68" s="99">
        <f t="shared" si="38"/>
        <v>0</v>
      </c>
      <c r="P68" s="99">
        <f t="shared" si="38"/>
        <v>177121930</v>
      </c>
      <c r="Q68" s="99">
        <f t="shared" si="38"/>
        <v>23372711940</v>
      </c>
      <c r="R68" s="99">
        <f t="shared" si="38"/>
        <v>20520058243</v>
      </c>
      <c r="S68" s="99">
        <f t="shared" si="38"/>
        <v>2852653697</v>
      </c>
      <c r="T68" s="218">
        <f t="shared" si="3"/>
        <v>13.527169693226865</v>
      </c>
      <c r="U68" s="218">
        <f t="shared" si="4"/>
        <v>8.8609495011080561</v>
      </c>
      <c r="V68" s="87" t="s">
        <v>406</v>
      </c>
      <c r="Y68" s="87" t="s">
        <v>0</v>
      </c>
      <c r="Z68" s="87" t="str">
        <f t="shared" si="8"/>
        <v/>
      </c>
      <c r="AA68" s="87" t="str">
        <f t="shared" si="8"/>
        <v/>
      </c>
    </row>
    <row r="69" spans="1:27" s="87" customFormat="1" ht="11.25" customHeight="1" x14ac:dyDescent="0.15">
      <c r="A69" s="102"/>
      <c r="B69" s="106"/>
      <c r="C69" s="103" t="str">
        <f>W71</f>
        <v>221-00 재산매각수입</v>
      </c>
      <c r="D69" s="103"/>
      <c r="E69" s="103"/>
      <c r="F69" s="115">
        <f t="shared" ref="F69:S69" si="39">F70+F73</f>
        <v>12076085000</v>
      </c>
      <c r="G69" s="116">
        <f t="shared" si="39"/>
        <v>3068000000</v>
      </c>
      <c r="H69" s="116">
        <f t="shared" si="39"/>
        <v>9008085000</v>
      </c>
      <c r="I69" s="115">
        <f t="shared" si="39"/>
        <v>118841400</v>
      </c>
      <c r="J69" s="115">
        <f t="shared" si="39"/>
        <v>267051680</v>
      </c>
      <c r="K69" s="115">
        <f t="shared" si="39"/>
        <v>249520220</v>
      </c>
      <c r="L69" s="115">
        <f t="shared" si="39"/>
        <v>251273370</v>
      </c>
      <c r="M69" s="115">
        <f t="shared" si="39"/>
        <v>0</v>
      </c>
      <c r="N69" s="115">
        <f t="shared" si="39"/>
        <v>0</v>
      </c>
      <c r="O69" s="115">
        <f t="shared" si="39"/>
        <v>0</v>
      </c>
      <c r="P69" s="115">
        <f t="shared" si="39"/>
        <v>0</v>
      </c>
      <c r="Q69" s="115">
        <f t="shared" si="39"/>
        <v>15778310</v>
      </c>
      <c r="R69" s="115">
        <f t="shared" si="39"/>
        <v>0</v>
      </c>
      <c r="S69" s="115">
        <f t="shared" si="39"/>
        <v>15778310</v>
      </c>
      <c r="T69" s="219">
        <f t="shared" si="3"/>
        <v>2.0807519158733978</v>
      </c>
      <c r="U69" s="219">
        <f t="shared" si="4"/>
        <v>94.091664205220511</v>
      </c>
      <c r="W69" s="87" t="s">
        <v>406</v>
      </c>
      <c r="Y69" s="87" t="s">
        <v>0</v>
      </c>
      <c r="Z69" s="87" t="str">
        <f t="shared" si="8"/>
        <v>재산매각수입</v>
      </c>
      <c r="AA69" s="87" t="str">
        <f t="shared" si="8"/>
        <v/>
      </c>
    </row>
    <row r="70" spans="1:27" s="87" customFormat="1" ht="11.25" customHeight="1" x14ac:dyDescent="0.15">
      <c r="A70" s="102"/>
      <c r="B70" s="118"/>
      <c r="C70" s="106"/>
      <c r="D70" s="107" t="str">
        <f>X71</f>
        <v>221-03 공유재산매각수입금</v>
      </c>
      <c r="E70" s="107"/>
      <c r="F70" s="108">
        <v>12044085000</v>
      </c>
      <c r="G70" s="109">
        <v>3038000000</v>
      </c>
      <c r="H70" s="109">
        <v>9006085000</v>
      </c>
      <c r="I70" s="108">
        <f>SUM(I71:I72)</f>
        <v>118833400</v>
      </c>
      <c r="J70" s="108">
        <f t="shared" ref="J70:S70" si="40">SUM(J71:J72)</f>
        <v>267043680</v>
      </c>
      <c r="K70" s="108">
        <f t="shared" si="40"/>
        <v>249512220</v>
      </c>
      <c r="L70" s="108">
        <f t="shared" si="40"/>
        <v>251265370</v>
      </c>
      <c r="M70" s="108">
        <f t="shared" si="40"/>
        <v>0</v>
      </c>
      <c r="N70" s="108">
        <f t="shared" si="40"/>
        <v>0</v>
      </c>
      <c r="O70" s="108">
        <f t="shared" si="40"/>
        <v>0</v>
      </c>
      <c r="P70" s="108">
        <f t="shared" si="40"/>
        <v>0</v>
      </c>
      <c r="Q70" s="108">
        <f t="shared" si="40"/>
        <v>15778310</v>
      </c>
      <c r="R70" s="108">
        <f t="shared" si="40"/>
        <v>0</v>
      </c>
      <c r="S70" s="108">
        <f t="shared" si="40"/>
        <v>15778310</v>
      </c>
      <c r="T70" s="220">
        <f t="shared" ref="T70:T138" si="41">IFERROR((L70/F70)*100,"")</f>
        <v>2.0862138551828555</v>
      </c>
      <c r="U70" s="220">
        <f t="shared" ref="U70:U138" si="42">IFERROR((L70/J70)*100,"")</f>
        <v>94.091487205389029</v>
      </c>
      <c r="X70" s="87" t="s">
        <v>430</v>
      </c>
      <c r="Y70" s="87" t="s">
        <v>0</v>
      </c>
      <c r="Z70" s="87" t="str">
        <f t="shared" si="8"/>
        <v/>
      </c>
      <c r="AA70" s="87" t="str">
        <f t="shared" si="8"/>
        <v>공유재산매각수입금</v>
      </c>
    </row>
    <row r="71" spans="1:27" s="87" customFormat="1" ht="11.25" customHeight="1" x14ac:dyDescent="0.15">
      <c r="A71" s="96"/>
      <c r="B71" s="117"/>
      <c r="C71" s="106"/>
      <c r="D71" s="106"/>
      <c r="E71" s="96" t="str">
        <f>Y71</f>
        <v>221-101-000 공유재산매각수입</v>
      </c>
      <c r="F71" s="110">
        <v>0</v>
      </c>
      <c r="G71" s="110"/>
      <c r="H71" s="110">
        <f>F71</f>
        <v>0</v>
      </c>
      <c r="I71" s="179">
        <v>0</v>
      </c>
      <c r="J71" s="179">
        <v>148210280</v>
      </c>
      <c r="K71" s="179">
        <v>130678820</v>
      </c>
      <c r="L71" s="179">
        <v>132431970</v>
      </c>
      <c r="M71" s="179">
        <v>0</v>
      </c>
      <c r="N71" s="179">
        <v>0</v>
      </c>
      <c r="O71" s="179">
        <v>0</v>
      </c>
      <c r="P71" s="179">
        <v>0</v>
      </c>
      <c r="Q71" s="180">
        <f>J71-L71-P71</f>
        <v>15778310</v>
      </c>
      <c r="R71" s="111">
        <f>Q71-S71</f>
        <v>0</v>
      </c>
      <c r="S71" s="111">
        <v>15778310</v>
      </c>
      <c r="T71" s="221" t="str">
        <f t="shared" si="41"/>
        <v/>
      </c>
      <c r="U71" s="222">
        <f t="shared" si="42"/>
        <v>89.354105531681071</v>
      </c>
      <c r="W71" s="113" t="s">
        <v>191</v>
      </c>
      <c r="X71" s="113" t="s">
        <v>54</v>
      </c>
      <c r="Y71" s="113" t="s">
        <v>192</v>
      </c>
      <c r="Z71" s="87" t="str">
        <f t="shared" si="8"/>
        <v/>
      </c>
      <c r="AA71" s="87" t="str">
        <f t="shared" si="8"/>
        <v/>
      </c>
    </row>
    <row r="72" spans="1:27" s="87" customFormat="1" ht="11.25" customHeight="1" x14ac:dyDescent="0.15">
      <c r="A72" s="96"/>
      <c r="B72" s="117"/>
      <c r="C72" s="106"/>
      <c r="D72" s="106"/>
      <c r="E72" s="96" t="str">
        <f>Y72</f>
        <v>221-101-006 시군구유재산매각수입금</v>
      </c>
      <c r="F72" s="110"/>
      <c r="G72" s="110"/>
      <c r="H72" s="110"/>
      <c r="I72" s="179">
        <v>118833400</v>
      </c>
      <c r="J72" s="179">
        <v>118833400</v>
      </c>
      <c r="K72" s="179">
        <v>118833400</v>
      </c>
      <c r="L72" s="179">
        <v>118833400</v>
      </c>
      <c r="M72" s="179">
        <v>0</v>
      </c>
      <c r="N72" s="179">
        <v>0</v>
      </c>
      <c r="O72" s="179">
        <v>0</v>
      </c>
      <c r="P72" s="179">
        <v>0</v>
      </c>
      <c r="Q72" s="180">
        <f>J72-L72-P72</f>
        <v>0</v>
      </c>
      <c r="R72" s="111">
        <f>Q72-S72</f>
        <v>0</v>
      </c>
      <c r="S72" s="111">
        <v>0</v>
      </c>
      <c r="T72" s="221" t="str">
        <f t="shared" si="41"/>
        <v/>
      </c>
      <c r="U72" s="222">
        <f t="shared" si="42"/>
        <v>100</v>
      </c>
      <c r="W72" s="113" t="s">
        <v>191</v>
      </c>
      <c r="X72" s="113" t="s">
        <v>54</v>
      </c>
      <c r="Y72" s="113" t="s">
        <v>193</v>
      </c>
      <c r="Z72" s="87" t="str">
        <f t="shared" si="8"/>
        <v/>
      </c>
      <c r="AA72" s="87" t="str">
        <f t="shared" si="8"/>
        <v/>
      </c>
    </row>
    <row r="73" spans="1:27" s="87" customFormat="1" ht="11.25" customHeight="1" x14ac:dyDescent="0.15">
      <c r="A73" s="102"/>
      <c r="B73" s="118"/>
      <c r="C73" s="119"/>
      <c r="D73" s="107" t="str">
        <f>X74</f>
        <v>221-04 불용품매각대금</v>
      </c>
      <c r="E73" s="107"/>
      <c r="F73" s="108">
        <v>32000000</v>
      </c>
      <c r="G73" s="109">
        <v>30000000</v>
      </c>
      <c r="H73" s="109">
        <v>2000000</v>
      </c>
      <c r="I73" s="108">
        <f>SUM(I74)</f>
        <v>8000</v>
      </c>
      <c r="J73" s="108">
        <f t="shared" ref="J73:S73" si="43">SUM(J74)</f>
        <v>8000</v>
      </c>
      <c r="K73" s="108">
        <f t="shared" si="43"/>
        <v>8000</v>
      </c>
      <c r="L73" s="108">
        <f t="shared" si="43"/>
        <v>8000</v>
      </c>
      <c r="M73" s="108">
        <f t="shared" si="43"/>
        <v>0</v>
      </c>
      <c r="N73" s="108">
        <f t="shared" si="43"/>
        <v>0</v>
      </c>
      <c r="O73" s="108">
        <f t="shared" si="43"/>
        <v>0</v>
      </c>
      <c r="P73" s="108">
        <f t="shared" si="43"/>
        <v>0</v>
      </c>
      <c r="Q73" s="108">
        <f t="shared" si="43"/>
        <v>0</v>
      </c>
      <c r="R73" s="108">
        <f t="shared" si="43"/>
        <v>0</v>
      </c>
      <c r="S73" s="108">
        <f t="shared" si="43"/>
        <v>0</v>
      </c>
      <c r="T73" s="220">
        <f t="shared" si="41"/>
        <v>2.5000000000000001E-2</v>
      </c>
      <c r="U73" s="220">
        <f t="shared" si="42"/>
        <v>100</v>
      </c>
      <c r="X73" s="87" t="s">
        <v>406</v>
      </c>
      <c r="Y73" s="87" t="s">
        <v>0</v>
      </c>
      <c r="Z73" s="87" t="str">
        <f t="shared" ref="Z73:AA136" si="44">MID(C73,8,99)</f>
        <v/>
      </c>
      <c r="AA73" s="87" t="str">
        <f t="shared" si="44"/>
        <v>불용품매각대금</v>
      </c>
    </row>
    <row r="74" spans="1:27" s="87" customFormat="1" ht="11.25" customHeight="1" x14ac:dyDescent="0.15">
      <c r="A74" s="96"/>
      <c r="B74" s="117"/>
      <c r="C74" s="106"/>
      <c r="D74" s="106"/>
      <c r="E74" s="96" t="str">
        <f>Y74</f>
        <v>221-151-000 불용품매각대</v>
      </c>
      <c r="F74" s="110">
        <v>0</v>
      </c>
      <c r="G74" s="110"/>
      <c r="H74" s="110">
        <f>F74</f>
        <v>0</v>
      </c>
      <c r="I74" s="179">
        <v>8000</v>
      </c>
      <c r="J74" s="179">
        <v>8000</v>
      </c>
      <c r="K74" s="179">
        <v>8000</v>
      </c>
      <c r="L74" s="179">
        <v>8000</v>
      </c>
      <c r="M74" s="179">
        <v>0</v>
      </c>
      <c r="N74" s="179">
        <v>0</v>
      </c>
      <c r="O74" s="179">
        <v>0</v>
      </c>
      <c r="P74" s="179">
        <v>0</v>
      </c>
      <c r="Q74" s="180">
        <f>J74-L74-P74</f>
        <v>0</v>
      </c>
      <c r="R74" s="111">
        <f>Q74-S74</f>
        <v>0</v>
      </c>
      <c r="S74" s="111">
        <v>0</v>
      </c>
      <c r="T74" s="221" t="str">
        <f t="shared" si="41"/>
        <v/>
      </c>
      <c r="U74" s="222">
        <f t="shared" si="42"/>
        <v>100</v>
      </c>
      <c r="W74" s="113" t="s">
        <v>191</v>
      </c>
      <c r="X74" s="113" t="s">
        <v>55</v>
      </c>
      <c r="Y74" s="113" t="s">
        <v>194</v>
      </c>
      <c r="Z74" s="87" t="str">
        <f t="shared" si="44"/>
        <v/>
      </c>
      <c r="AA74" s="87" t="str">
        <f t="shared" si="44"/>
        <v/>
      </c>
    </row>
    <row r="75" spans="1:27" s="87" customFormat="1" ht="11.25" customHeight="1" x14ac:dyDescent="0.15">
      <c r="A75" s="102"/>
      <c r="B75" s="96"/>
      <c r="C75" s="103" t="str">
        <f>W77</f>
        <v>223-00 보조금반환수입</v>
      </c>
      <c r="D75" s="103"/>
      <c r="E75" s="103"/>
      <c r="F75" s="115">
        <f t="shared" ref="F75:S75" si="45">F76+F78</f>
        <v>1222000000</v>
      </c>
      <c r="G75" s="116">
        <f t="shared" si="45"/>
        <v>0</v>
      </c>
      <c r="H75" s="116">
        <f t="shared" si="45"/>
        <v>1222000000</v>
      </c>
      <c r="I75" s="115">
        <f t="shared" si="45"/>
        <v>112105594</v>
      </c>
      <c r="J75" s="115">
        <f t="shared" si="45"/>
        <v>192471940</v>
      </c>
      <c r="K75" s="115">
        <f t="shared" si="45"/>
        <v>152301012</v>
      </c>
      <c r="L75" s="115">
        <f t="shared" si="45"/>
        <v>192470255</v>
      </c>
      <c r="M75" s="115">
        <f t="shared" si="45"/>
        <v>15816</v>
      </c>
      <c r="N75" s="115">
        <f t="shared" si="45"/>
        <v>15816</v>
      </c>
      <c r="O75" s="115">
        <f t="shared" si="45"/>
        <v>0</v>
      </c>
      <c r="P75" s="115">
        <f t="shared" si="45"/>
        <v>0</v>
      </c>
      <c r="Q75" s="115">
        <f t="shared" si="45"/>
        <v>1685</v>
      </c>
      <c r="R75" s="115">
        <f t="shared" si="45"/>
        <v>0</v>
      </c>
      <c r="S75" s="115">
        <f t="shared" si="45"/>
        <v>1685</v>
      </c>
      <c r="T75" s="219">
        <f t="shared" si="41"/>
        <v>15.750430032733224</v>
      </c>
      <c r="U75" s="219">
        <f t="shared" si="42"/>
        <v>99.999124547713294</v>
      </c>
      <c r="W75" s="87" t="s">
        <v>406</v>
      </c>
      <c r="Y75" s="87" t="s">
        <v>0</v>
      </c>
      <c r="Z75" s="87" t="str">
        <f t="shared" si="44"/>
        <v>보조금반환수입</v>
      </c>
      <c r="AA75" s="87" t="str">
        <f t="shared" si="44"/>
        <v/>
      </c>
    </row>
    <row r="76" spans="1:27" s="87" customFormat="1" ht="11.25" customHeight="1" x14ac:dyDescent="0.15">
      <c r="A76" s="96"/>
      <c r="B76" s="96"/>
      <c r="C76" s="96"/>
      <c r="D76" s="107" t="str">
        <f>X77</f>
        <v>223-02 자체보조금등반환수입</v>
      </c>
      <c r="E76" s="107"/>
      <c r="F76" s="108">
        <v>4000000</v>
      </c>
      <c r="G76" s="109">
        <v>0</v>
      </c>
      <c r="H76" s="109">
        <v>4000000</v>
      </c>
      <c r="I76" s="108">
        <f>SUM(I77:I77)</f>
        <v>55660063</v>
      </c>
      <c r="J76" s="108">
        <f t="shared" ref="J76:S76" si="46">SUM(J77:J77)</f>
        <v>127735609</v>
      </c>
      <c r="K76" s="108">
        <f t="shared" si="46"/>
        <v>95855481</v>
      </c>
      <c r="L76" s="108">
        <f t="shared" si="46"/>
        <v>127733924</v>
      </c>
      <c r="M76" s="108">
        <f t="shared" si="46"/>
        <v>15816</v>
      </c>
      <c r="N76" s="108">
        <f t="shared" si="46"/>
        <v>15816</v>
      </c>
      <c r="O76" s="108">
        <f t="shared" si="46"/>
        <v>0</v>
      </c>
      <c r="P76" s="108">
        <f t="shared" si="46"/>
        <v>0</v>
      </c>
      <c r="Q76" s="108">
        <f t="shared" si="46"/>
        <v>1685</v>
      </c>
      <c r="R76" s="108">
        <f t="shared" si="46"/>
        <v>0</v>
      </c>
      <c r="S76" s="108">
        <f t="shared" si="46"/>
        <v>1685</v>
      </c>
      <c r="T76" s="220">
        <f t="shared" si="41"/>
        <v>3193.3481000000002</v>
      </c>
      <c r="U76" s="220">
        <f t="shared" si="42"/>
        <v>99.998680869012802</v>
      </c>
      <c r="X76" s="87" t="s">
        <v>406</v>
      </c>
      <c r="Y76" s="87" t="s">
        <v>0</v>
      </c>
      <c r="Z76" s="87" t="str">
        <f t="shared" si="44"/>
        <v/>
      </c>
      <c r="AA76" s="87" t="str">
        <f t="shared" si="44"/>
        <v>자체보조금등반환수입</v>
      </c>
    </row>
    <row r="77" spans="1:27" s="87" customFormat="1" ht="11.25" customHeight="1" x14ac:dyDescent="0.15">
      <c r="A77" s="96"/>
      <c r="B77" s="96"/>
      <c r="C77" s="96"/>
      <c r="D77" s="96"/>
      <c r="E77" s="96" t="str">
        <f>Y77</f>
        <v>223-051-000 자체보조금등반환수입</v>
      </c>
      <c r="F77" s="110">
        <v>0</v>
      </c>
      <c r="G77" s="110"/>
      <c r="H77" s="110">
        <f>F77</f>
        <v>0</v>
      </c>
      <c r="I77" s="179">
        <v>55660063</v>
      </c>
      <c r="J77" s="179">
        <v>127735609</v>
      </c>
      <c r="K77" s="179">
        <v>95855481</v>
      </c>
      <c r="L77" s="179">
        <v>127733924</v>
      </c>
      <c r="M77" s="179">
        <v>15816</v>
      </c>
      <c r="N77" s="179">
        <v>15816</v>
      </c>
      <c r="O77" s="179">
        <v>0</v>
      </c>
      <c r="P77" s="179">
        <v>0</v>
      </c>
      <c r="Q77" s="180">
        <f>J77-L77-P77</f>
        <v>1685</v>
      </c>
      <c r="R77" s="111">
        <f>Q77-S77</f>
        <v>0</v>
      </c>
      <c r="S77" s="111">
        <v>1685</v>
      </c>
      <c r="T77" s="221" t="str">
        <f t="shared" si="41"/>
        <v/>
      </c>
      <c r="U77" s="222">
        <f t="shared" si="42"/>
        <v>99.998680869012802</v>
      </c>
      <c r="W77" s="113" t="s">
        <v>195</v>
      </c>
      <c r="X77" s="113" t="s">
        <v>61</v>
      </c>
      <c r="Y77" s="113" t="s">
        <v>196</v>
      </c>
      <c r="Z77" s="87" t="str">
        <f t="shared" si="44"/>
        <v/>
      </c>
      <c r="AA77" s="87" t="str">
        <f t="shared" si="44"/>
        <v/>
      </c>
    </row>
    <row r="78" spans="1:27" s="87" customFormat="1" ht="11.25" customHeight="1" x14ac:dyDescent="0.15">
      <c r="A78" s="96"/>
      <c r="B78" s="96"/>
      <c r="C78" s="96"/>
      <c r="D78" s="107" t="str">
        <f>X79</f>
        <v>223-03 위탁비반환수입</v>
      </c>
      <c r="E78" s="107"/>
      <c r="F78" s="108">
        <v>1218000000</v>
      </c>
      <c r="G78" s="109">
        <v>0</v>
      </c>
      <c r="H78" s="109">
        <v>1218000000</v>
      </c>
      <c r="I78" s="108">
        <f>SUM(I79:I79)</f>
        <v>56445531</v>
      </c>
      <c r="J78" s="108">
        <f t="shared" ref="J78:S78" si="47">SUM(J79:J79)</f>
        <v>64736331</v>
      </c>
      <c r="K78" s="108">
        <f t="shared" si="47"/>
        <v>56445531</v>
      </c>
      <c r="L78" s="108">
        <f t="shared" si="47"/>
        <v>64736331</v>
      </c>
      <c r="M78" s="108">
        <f t="shared" si="47"/>
        <v>0</v>
      </c>
      <c r="N78" s="108">
        <f t="shared" si="47"/>
        <v>0</v>
      </c>
      <c r="O78" s="108">
        <f t="shared" si="47"/>
        <v>0</v>
      </c>
      <c r="P78" s="108">
        <f t="shared" si="47"/>
        <v>0</v>
      </c>
      <c r="Q78" s="108">
        <f t="shared" si="47"/>
        <v>0</v>
      </c>
      <c r="R78" s="108">
        <f t="shared" si="47"/>
        <v>0</v>
      </c>
      <c r="S78" s="108">
        <f t="shared" si="47"/>
        <v>0</v>
      </c>
      <c r="T78" s="220">
        <f t="shared" si="41"/>
        <v>5.3149697044334978</v>
      </c>
      <c r="U78" s="220">
        <f t="shared" si="42"/>
        <v>100</v>
      </c>
      <c r="X78" s="87" t="s">
        <v>426</v>
      </c>
      <c r="Y78" s="87" t="s">
        <v>0</v>
      </c>
      <c r="Z78" s="87" t="str">
        <f t="shared" si="44"/>
        <v/>
      </c>
      <c r="AA78" s="87" t="str">
        <f t="shared" si="44"/>
        <v>위탁비반환수입</v>
      </c>
    </row>
    <row r="79" spans="1:27" s="87" customFormat="1" ht="11.25" customHeight="1" x14ac:dyDescent="0.15">
      <c r="A79" s="96"/>
      <c r="B79" s="96"/>
      <c r="C79" s="96"/>
      <c r="D79" s="96"/>
      <c r="E79" s="96" t="str">
        <f>Y79</f>
        <v>223-101-000 위탁비반환수입</v>
      </c>
      <c r="F79" s="110">
        <v>0</v>
      </c>
      <c r="G79" s="110">
        <v>0</v>
      </c>
      <c r="H79" s="110">
        <f>F79</f>
        <v>0</v>
      </c>
      <c r="I79" s="179">
        <v>56445531</v>
      </c>
      <c r="J79" s="179">
        <v>64736331</v>
      </c>
      <c r="K79" s="179">
        <v>56445531</v>
      </c>
      <c r="L79" s="179">
        <v>64736331</v>
      </c>
      <c r="M79" s="179">
        <v>0</v>
      </c>
      <c r="N79" s="179">
        <v>0</v>
      </c>
      <c r="O79" s="179">
        <v>0</v>
      </c>
      <c r="P79" s="179">
        <v>0</v>
      </c>
      <c r="Q79" s="180">
        <f>J79-L79-P79</f>
        <v>0</v>
      </c>
      <c r="R79" s="111">
        <f>Q79-S79</f>
        <v>0</v>
      </c>
      <c r="S79" s="111">
        <v>0</v>
      </c>
      <c r="T79" s="221" t="str">
        <f t="shared" si="41"/>
        <v/>
      </c>
      <c r="U79" s="222">
        <f t="shared" si="42"/>
        <v>100</v>
      </c>
      <c r="W79" s="113" t="s">
        <v>195</v>
      </c>
      <c r="X79" s="113" t="s">
        <v>62</v>
      </c>
      <c r="Y79" s="113" t="s">
        <v>197</v>
      </c>
      <c r="Z79" s="87" t="str">
        <f t="shared" si="44"/>
        <v/>
      </c>
      <c r="AA79" s="87" t="str">
        <f t="shared" si="44"/>
        <v/>
      </c>
    </row>
    <row r="80" spans="1:27" s="87" customFormat="1" ht="11.25" customHeight="1" x14ac:dyDescent="0.15">
      <c r="A80" s="102"/>
      <c r="B80" s="96"/>
      <c r="C80" s="103" t="str">
        <f>W82</f>
        <v>224-00 기타수입</v>
      </c>
      <c r="D80" s="103"/>
      <c r="E80" s="103"/>
      <c r="F80" s="115">
        <f t="shared" ref="F80:S80" si="48">F81+F83+F85+F87+F89</f>
        <v>1528006000</v>
      </c>
      <c r="G80" s="116">
        <f t="shared" si="48"/>
        <v>2001638000</v>
      </c>
      <c r="H80" s="116">
        <f t="shared" si="48"/>
        <v>-473632000</v>
      </c>
      <c r="I80" s="115">
        <f t="shared" si="48"/>
        <v>-199268152</v>
      </c>
      <c r="J80" s="115">
        <f t="shared" si="48"/>
        <v>3884739916</v>
      </c>
      <c r="K80" s="115">
        <f t="shared" si="48"/>
        <v>156722653</v>
      </c>
      <c r="L80" s="115">
        <f t="shared" si="48"/>
        <v>1446244834</v>
      </c>
      <c r="M80" s="115">
        <f t="shared" si="48"/>
        <v>0</v>
      </c>
      <c r="N80" s="115">
        <f t="shared" si="48"/>
        <v>0</v>
      </c>
      <c r="O80" s="115">
        <f t="shared" si="48"/>
        <v>0</v>
      </c>
      <c r="P80" s="115">
        <f t="shared" si="48"/>
        <v>0</v>
      </c>
      <c r="Q80" s="115">
        <f t="shared" si="48"/>
        <v>2438495082</v>
      </c>
      <c r="R80" s="115">
        <f t="shared" si="48"/>
        <v>0</v>
      </c>
      <c r="S80" s="115">
        <f t="shared" si="48"/>
        <v>2438495082</v>
      </c>
      <c r="T80" s="219">
        <f t="shared" si="41"/>
        <v>94.649159361939681</v>
      </c>
      <c r="U80" s="219">
        <f t="shared" si="42"/>
        <v>37.228871565980015</v>
      </c>
      <c r="W80" s="87" t="s">
        <v>406</v>
      </c>
      <c r="Y80" s="87" t="s">
        <v>0</v>
      </c>
      <c r="Z80" s="87" t="str">
        <f t="shared" si="44"/>
        <v>기타수입</v>
      </c>
      <c r="AA80" s="87" t="str">
        <f t="shared" si="44"/>
        <v/>
      </c>
    </row>
    <row r="81" spans="1:27" s="87" customFormat="1" ht="11.25" customHeight="1" x14ac:dyDescent="0.15">
      <c r="A81" s="96"/>
      <c r="B81" s="96"/>
      <c r="C81" s="96"/>
      <c r="D81" s="107" t="str">
        <f>X82</f>
        <v>224-01 체납처분수입</v>
      </c>
      <c r="E81" s="107"/>
      <c r="F81" s="108">
        <v>0</v>
      </c>
      <c r="G81" s="109">
        <v>0</v>
      </c>
      <c r="H81" s="109">
        <v>0</v>
      </c>
      <c r="I81" s="108">
        <f>SUM(I82:I82)</f>
        <v>0</v>
      </c>
      <c r="J81" s="108">
        <f t="shared" ref="J81:S81" si="49">SUM(J82:J82)</f>
        <v>0</v>
      </c>
      <c r="K81" s="108">
        <f t="shared" si="49"/>
        <v>0</v>
      </c>
      <c r="L81" s="108">
        <f t="shared" si="49"/>
        <v>0</v>
      </c>
      <c r="M81" s="108">
        <f t="shared" si="49"/>
        <v>0</v>
      </c>
      <c r="N81" s="108">
        <f t="shared" si="49"/>
        <v>0</v>
      </c>
      <c r="O81" s="108">
        <f t="shared" si="49"/>
        <v>0</v>
      </c>
      <c r="P81" s="108">
        <f t="shared" si="49"/>
        <v>0</v>
      </c>
      <c r="Q81" s="108">
        <f t="shared" si="49"/>
        <v>0</v>
      </c>
      <c r="R81" s="108">
        <f t="shared" si="49"/>
        <v>0</v>
      </c>
      <c r="S81" s="108">
        <f t="shared" si="49"/>
        <v>0</v>
      </c>
      <c r="T81" s="220" t="str">
        <f t="shared" si="41"/>
        <v/>
      </c>
      <c r="U81" s="220" t="str">
        <f t="shared" si="42"/>
        <v/>
      </c>
      <c r="X81" s="87" t="s">
        <v>406</v>
      </c>
      <c r="Y81" s="87" t="s">
        <v>0</v>
      </c>
      <c r="Z81" s="87" t="str">
        <f t="shared" si="44"/>
        <v/>
      </c>
      <c r="AA81" s="87" t="str">
        <f t="shared" si="44"/>
        <v>체납처분수입</v>
      </c>
    </row>
    <row r="82" spans="1:27" s="87" customFormat="1" ht="11.25" customHeight="1" x14ac:dyDescent="0.15">
      <c r="A82" s="96"/>
      <c r="B82" s="96"/>
      <c r="C82" s="96"/>
      <c r="D82" s="96"/>
      <c r="E82" s="96" t="str">
        <f>Y82</f>
        <v>224-001-000 체납처분수입</v>
      </c>
      <c r="F82" s="110">
        <v>0</v>
      </c>
      <c r="G82" s="110"/>
      <c r="H82" s="110">
        <f>F82</f>
        <v>0</v>
      </c>
      <c r="I82" s="179">
        <v>0</v>
      </c>
      <c r="J82" s="179">
        <v>0</v>
      </c>
      <c r="K82" s="179">
        <v>0</v>
      </c>
      <c r="L82" s="179">
        <v>0</v>
      </c>
      <c r="M82" s="179">
        <v>0</v>
      </c>
      <c r="N82" s="179">
        <v>0</v>
      </c>
      <c r="O82" s="179">
        <v>0</v>
      </c>
      <c r="P82" s="179">
        <v>0</v>
      </c>
      <c r="Q82" s="180">
        <f>J82-L82-P82</f>
        <v>0</v>
      </c>
      <c r="R82" s="111">
        <f>Q82-S82</f>
        <v>0</v>
      </c>
      <c r="S82" s="111">
        <v>0</v>
      </c>
      <c r="T82" s="221" t="str">
        <f t="shared" si="41"/>
        <v/>
      </c>
      <c r="U82" s="222" t="str">
        <f t="shared" si="42"/>
        <v/>
      </c>
      <c r="W82" s="113" t="s">
        <v>198</v>
      </c>
      <c r="X82" s="113" t="s">
        <v>64</v>
      </c>
      <c r="Y82" s="113" t="s">
        <v>199</v>
      </c>
      <c r="Z82" s="87" t="str">
        <f t="shared" si="44"/>
        <v/>
      </c>
      <c r="AA82" s="87" t="str">
        <f t="shared" si="44"/>
        <v/>
      </c>
    </row>
    <row r="83" spans="1:27" s="87" customFormat="1" ht="11.25" customHeight="1" x14ac:dyDescent="0.15">
      <c r="A83" s="96"/>
      <c r="B83" s="96"/>
      <c r="C83" s="96"/>
      <c r="D83" s="107" t="str">
        <f>X84</f>
        <v>224-03 기부금수입</v>
      </c>
      <c r="E83" s="107"/>
      <c r="F83" s="108">
        <v>0</v>
      </c>
      <c r="G83" s="109">
        <v>0</v>
      </c>
      <c r="H83" s="109">
        <v>0</v>
      </c>
      <c r="I83" s="108">
        <f>SUM(I84:I84)</f>
        <v>0</v>
      </c>
      <c r="J83" s="108">
        <f t="shared" ref="J83:S83" si="50">SUM(J84:J84)</f>
        <v>0</v>
      </c>
      <c r="K83" s="108">
        <f t="shared" si="50"/>
        <v>0</v>
      </c>
      <c r="L83" s="108">
        <f t="shared" si="50"/>
        <v>0</v>
      </c>
      <c r="M83" s="108">
        <f t="shared" si="50"/>
        <v>0</v>
      </c>
      <c r="N83" s="108">
        <f t="shared" si="50"/>
        <v>0</v>
      </c>
      <c r="O83" s="108">
        <f t="shared" si="50"/>
        <v>0</v>
      </c>
      <c r="P83" s="108">
        <f t="shared" si="50"/>
        <v>0</v>
      </c>
      <c r="Q83" s="108">
        <f t="shared" si="50"/>
        <v>0</v>
      </c>
      <c r="R83" s="108">
        <f t="shared" si="50"/>
        <v>0</v>
      </c>
      <c r="S83" s="108">
        <f t="shared" si="50"/>
        <v>0</v>
      </c>
      <c r="T83" s="220" t="str">
        <f t="shared" si="41"/>
        <v/>
      </c>
      <c r="U83" s="220" t="str">
        <f t="shared" si="42"/>
        <v/>
      </c>
      <c r="X83" s="87" t="s">
        <v>406</v>
      </c>
      <c r="Y83" s="87" t="s">
        <v>0</v>
      </c>
      <c r="Z83" s="87" t="str">
        <f t="shared" si="44"/>
        <v/>
      </c>
      <c r="AA83" s="87" t="str">
        <f t="shared" si="44"/>
        <v>기부금수입</v>
      </c>
    </row>
    <row r="84" spans="1:27" s="87" customFormat="1" ht="11.25" customHeight="1" x14ac:dyDescent="0.15">
      <c r="A84" s="96"/>
      <c r="B84" s="96"/>
      <c r="C84" s="96"/>
      <c r="D84" s="120"/>
      <c r="E84" s="96" t="str">
        <f>Y84</f>
        <v>224-102-000 고향사랑기부금</v>
      </c>
      <c r="F84" s="110">
        <v>0</v>
      </c>
      <c r="G84" s="110"/>
      <c r="H84" s="110">
        <f>F84</f>
        <v>0</v>
      </c>
      <c r="I84" s="179">
        <v>0</v>
      </c>
      <c r="J84" s="179">
        <v>0</v>
      </c>
      <c r="K84" s="179">
        <v>0</v>
      </c>
      <c r="L84" s="179">
        <v>0</v>
      </c>
      <c r="M84" s="179">
        <v>0</v>
      </c>
      <c r="N84" s="179">
        <v>0</v>
      </c>
      <c r="O84" s="179">
        <v>0</v>
      </c>
      <c r="P84" s="179">
        <v>0</v>
      </c>
      <c r="Q84" s="180">
        <f>J84-L84-P84</f>
        <v>0</v>
      </c>
      <c r="R84" s="111">
        <f>Q84-S84</f>
        <v>0</v>
      </c>
      <c r="S84" s="111">
        <v>0</v>
      </c>
      <c r="T84" s="221" t="str">
        <f t="shared" si="41"/>
        <v/>
      </c>
      <c r="U84" s="222" t="str">
        <f t="shared" si="42"/>
        <v/>
      </c>
      <c r="W84" s="113" t="s">
        <v>198</v>
      </c>
      <c r="X84" s="113" t="s">
        <v>66</v>
      </c>
      <c r="Y84" s="113" t="s">
        <v>200</v>
      </c>
      <c r="Z84" s="87" t="str">
        <f t="shared" si="44"/>
        <v/>
      </c>
      <c r="AA84" s="87" t="str">
        <f t="shared" si="44"/>
        <v/>
      </c>
    </row>
    <row r="85" spans="1:27" s="87" customFormat="1" ht="11.25" customHeight="1" x14ac:dyDescent="0.15">
      <c r="A85" s="96"/>
      <c r="B85" s="96"/>
      <c r="C85" s="96"/>
      <c r="D85" s="107" t="str">
        <f>X86</f>
        <v>224-04 지적재조사조정금</v>
      </c>
      <c r="E85" s="107"/>
      <c r="F85" s="108">
        <v>434966000</v>
      </c>
      <c r="G85" s="109">
        <v>1412598000</v>
      </c>
      <c r="H85" s="109">
        <v>-977632000</v>
      </c>
      <c r="I85" s="108">
        <f>SUM(I86:I86)</f>
        <v>-330930000</v>
      </c>
      <c r="J85" s="108">
        <f t="shared" ref="J85:S85" si="51">SUM(J86:J86)</f>
        <v>2444137370</v>
      </c>
      <c r="K85" s="108">
        <f t="shared" si="51"/>
        <v>7273500</v>
      </c>
      <c r="L85" s="108">
        <f t="shared" si="51"/>
        <v>7273500</v>
      </c>
      <c r="M85" s="108">
        <f t="shared" si="51"/>
        <v>0</v>
      </c>
      <c r="N85" s="108">
        <f t="shared" si="51"/>
        <v>0</v>
      </c>
      <c r="O85" s="108">
        <f t="shared" si="51"/>
        <v>0</v>
      </c>
      <c r="P85" s="108">
        <f t="shared" si="51"/>
        <v>0</v>
      </c>
      <c r="Q85" s="108">
        <f t="shared" si="51"/>
        <v>2436863870</v>
      </c>
      <c r="R85" s="108">
        <f t="shared" si="51"/>
        <v>0</v>
      </c>
      <c r="S85" s="108">
        <f t="shared" si="51"/>
        <v>2436863870</v>
      </c>
      <c r="T85" s="220">
        <f t="shared" si="41"/>
        <v>1.672199666180805</v>
      </c>
      <c r="U85" s="220">
        <f t="shared" si="42"/>
        <v>0.29758965634570694</v>
      </c>
      <c r="X85" s="87" t="s">
        <v>406</v>
      </c>
      <c r="Y85" s="87" t="s">
        <v>0</v>
      </c>
      <c r="Z85" s="87" t="str">
        <f t="shared" si="44"/>
        <v/>
      </c>
      <c r="AA85" s="87" t="str">
        <f t="shared" si="44"/>
        <v>지적재조사조정금</v>
      </c>
    </row>
    <row r="86" spans="1:27" s="87" customFormat="1" ht="11.25" customHeight="1" x14ac:dyDescent="0.15">
      <c r="A86" s="96"/>
      <c r="B86" s="96"/>
      <c r="C86" s="96"/>
      <c r="D86" s="96"/>
      <c r="E86" s="96" t="str">
        <f>Y86</f>
        <v>224-151-000 지적재조사조정금</v>
      </c>
      <c r="F86" s="110">
        <v>0</v>
      </c>
      <c r="G86" s="110"/>
      <c r="H86" s="110">
        <f>F86</f>
        <v>0</v>
      </c>
      <c r="I86" s="179">
        <v>-330930000</v>
      </c>
      <c r="J86" s="179">
        <v>2444137370</v>
      </c>
      <c r="K86" s="179">
        <v>7273500</v>
      </c>
      <c r="L86" s="179">
        <v>7273500</v>
      </c>
      <c r="M86" s="179">
        <v>0</v>
      </c>
      <c r="N86" s="179">
        <v>0</v>
      </c>
      <c r="O86" s="179">
        <v>0</v>
      </c>
      <c r="P86" s="179">
        <v>0</v>
      </c>
      <c r="Q86" s="180">
        <f>J86-L86-P86</f>
        <v>2436863870</v>
      </c>
      <c r="R86" s="111">
        <f>Q86-S86</f>
        <v>0</v>
      </c>
      <c r="S86" s="111">
        <v>2436863870</v>
      </c>
      <c r="T86" s="221" t="str">
        <f t="shared" si="41"/>
        <v/>
      </c>
      <c r="U86" s="222">
        <f t="shared" si="42"/>
        <v>0.29758965634570694</v>
      </c>
      <c r="W86" s="113" t="s">
        <v>198</v>
      </c>
      <c r="X86" s="113" t="s">
        <v>67</v>
      </c>
      <c r="Y86" s="113" t="s">
        <v>201</v>
      </c>
      <c r="Z86" s="87" t="str">
        <f t="shared" si="44"/>
        <v/>
      </c>
      <c r="AA86" s="87" t="str">
        <f t="shared" si="44"/>
        <v/>
      </c>
    </row>
    <row r="87" spans="1:27" s="87" customFormat="1" ht="11.25" customHeight="1" x14ac:dyDescent="0.15">
      <c r="A87" s="96"/>
      <c r="B87" s="96"/>
      <c r="C87" s="96"/>
      <c r="D87" s="107" t="str">
        <f>X88</f>
        <v>224-06 위약금</v>
      </c>
      <c r="E87" s="107"/>
      <c r="F87" s="108">
        <v>0</v>
      </c>
      <c r="G87" s="109">
        <v>0</v>
      </c>
      <c r="H87" s="109">
        <v>0</v>
      </c>
      <c r="I87" s="108">
        <f>SUM(I88:I88)</f>
        <v>239090</v>
      </c>
      <c r="J87" s="108">
        <f t="shared" ref="J87:S87" si="52">SUM(J88:J88)</f>
        <v>239090</v>
      </c>
      <c r="K87" s="108">
        <f t="shared" si="52"/>
        <v>239090</v>
      </c>
      <c r="L87" s="108">
        <f t="shared" si="52"/>
        <v>239090</v>
      </c>
      <c r="M87" s="108">
        <f t="shared" si="52"/>
        <v>0</v>
      </c>
      <c r="N87" s="108">
        <f t="shared" si="52"/>
        <v>0</v>
      </c>
      <c r="O87" s="108">
        <f t="shared" si="52"/>
        <v>0</v>
      </c>
      <c r="P87" s="108">
        <f t="shared" si="52"/>
        <v>0</v>
      </c>
      <c r="Q87" s="108">
        <f t="shared" si="52"/>
        <v>0</v>
      </c>
      <c r="R87" s="108">
        <f t="shared" si="52"/>
        <v>0</v>
      </c>
      <c r="S87" s="108">
        <f t="shared" si="52"/>
        <v>0</v>
      </c>
      <c r="T87" s="220" t="str">
        <f t="shared" si="41"/>
        <v/>
      </c>
      <c r="U87" s="220">
        <f t="shared" si="42"/>
        <v>100</v>
      </c>
      <c r="X87" s="87" t="s">
        <v>429</v>
      </c>
      <c r="Y87" s="87" t="s">
        <v>0</v>
      </c>
      <c r="Z87" s="87" t="str">
        <f t="shared" si="44"/>
        <v/>
      </c>
      <c r="AA87" s="87" t="str">
        <f t="shared" si="44"/>
        <v>위약금</v>
      </c>
    </row>
    <row r="88" spans="1:27" s="87" customFormat="1" ht="11.25" customHeight="1" x14ac:dyDescent="0.15">
      <c r="A88" s="96"/>
      <c r="B88" s="106"/>
      <c r="C88" s="106"/>
      <c r="D88" s="96"/>
      <c r="E88" s="96" t="str">
        <f>Y88</f>
        <v>224-251-006 지체상금</v>
      </c>
      <c r="F88" s="110">
        <v>0</v>
      </c>
      <c r="G88" s="110"/>
      <c r="H88" s="110">
        <f>F88</f>
        <v>0</v>
      </c>
      <c r="I88" s="179">
        <v>239090</v>
      </c>
      <c r="J88" s="179">
        <v>239090</v>
      </c>
      <c r="K88" s="179">
        <v>239090</v>
      </c>
      <c r="L88" s="179">
        <v>239090</v>
      </c>
      <c r="M88" s="179">
        <v>0</v>
      </c>
      <c r="N88" s="179">
        <v>0</v>
      </c>
      <c r="O88" s="179">
        <v>0</v>
      </c>
      <c r="P88" s="179">
        <v>0</v>
      </c>
      <c r="Q88" s="180">
        <f t="shared" ref="Q88:Q94" si="53">J88-L88-P88</f>
        <v>0</v>
      </c>
      <c r="R88" s="111">
        <f>Q88-S88</f>
        <v>0</v>
      </c>
      <c r="S88" s="111">
        <v>0</v>
      </c>
      <c r="T88" s="221" t="str">
        <f t="shared" si="41"/>
        <v/>
      </c>
      <c r="U88" s="222">
        <f t="shared" si="42"/>
        <v>100</v>
      </c>
      <c r="W88" s="113" t="s">
        <v>198</v>
      </c>
      <c r="X88" s="113" t="s">
        <v>69</v>
      </c>
      <c r="Y88" s="113" t="s">
        <v>202</v>
      </c>
      <c r="Z88" s="87" t="str">
        <f t="shared" si="44"/>
        <v/>
      </c>
      <c r="AA88" s="87" t="str">
        <f t="shared" si="44"/>
        <v/>
      </c>
    </row>
    <row r="89" spans="1:27" s="87" customFormat="1" ht="11.25" customHeight="1" x14ac:dyDescent="0.15">
      <c r="A89" s="121"/>
      <c r="B89" s="122"/>
      <c r="C89" s="123"/>
      <c r="D89" s="107" t="str">
        <f>X90</f>
        <v>224-07 그외수입</v>
      </c>
      <c r="E89" s="107"/>
      <c r="F89" s="108">
        <v>1093040000</v>
      </c>
      <c r="G89" s="109">
        <v>589040000</v>
      </c>
      <c r="H89" s="109">
        <v>504000000</v>
      </c>
      <c r="I89" s="108">
        <f t="shared" ref="I89:S89" si="54">SUM(I90:I94)</f>
        <v>131422758</v>
      </c>
      <c r="J89" s="108">
        <f t="shared" si="54"/>
        <v>1440363456</v>
      </c>
      <c r="K89" s="108">
        <f t="shared" si="54"/>
        <v>149210063</v>
      </c>
      <c r="L89" s="108">
        <f t="shared" si="54"/>
        <v>1438732244</v>
      </c>
      <c r="M89" s="108">
        <f t="shared" si="54"/>
        <v>0</v>
      </c>
      <c r="N89" s="108">
        <f t="shared" si="54"/>
        <v>0</v>
      </c>
      <c r="O89" s="108">
        <f t="shared" si="54"/>
        <v>0</v>
      </c>
      <c r="P89" s="108">
        <f t="shared" si="54"/>
        <v>0</v>
      </c>
      <c r="Q89" s="108">
        <f t="shared" si="54"/>
        <v>1631212</v>
      </c>
      <c r="R89" s="108">
        <f t="shared" si="54"/>
        <v>0</v>
      </c>
      <c r="S89" s="108">
        <f t="shared" si="54"/>
        <v>1631212</v>
      </c>
      <c r="T89" s="220">
        <f t="shared" si="41"/>
        <v>131.62667825514163</v>
      </c>
      <c r="U89" s="220">
        <f t="shared" si="42"/>
        <v>99.886749973195649</v>
      </c>
      <c r="X89" s="87" t="s">
        <v>406</v>
      </c>
      <c r="Y89" s="87" t="s">
        <v>0</v>
      </c>
      <c r="Z89" s="87" t="str">
        <f t="shared" si="44"/>
        <v/>
      </c>
      <c r="AA89" s="87" t="str">
        <f t="shared" si="44"/>
        <v>그외수입</v>
      </c>
    </row>
    <row r="90" spans="1:27" s="87" customFormat="1" ht="11.25" customHeight="1" x14ac:dyDescent="0.15">
      <c r="A90" s="96"/>
      <c r="B90" s="106"/>
      <c r="C90" s="106"/>
      <c r="D90" s="96"/>
      <c r="E90" s="96" t="str">
        <f>Y90</f>
        <v>224-302-000 소송비용회수수입</v>
      </c>
      <c r="F90" s="110">
        <v>0</v>
      </c>
      <c r="G90" s="110"/>
      <c r="H90" s="110">
        <f>F90</f>
        <v>0</v>
      </c>
      <c r="I90" s="179">
        <v>6606510</v>
      </c>
      <c r="J90" s="179">
        <v>7306510</v>
      </c>
      <c r="K90" s="179">
        <v>7106510</v>
      </c>
      <c r="L90" s="179">
        <v>7306510</v>
      </c>
      <c r="M90" s="179">
        <v>0</v>
      </c>
      <c r="N90" s="179">
        <v>0</v>
      </c>
      <c r="O90" s="179">
        <v>0</v>
      </c>
      <c r="P90" s="179">
        <v>0</v>
      </c>
      <c r="Q90" s="180">
        <f t="shared" si="53"/>
        <v>0</v>
      </c>
      <c r="R90" s="111">
        <f>Q90-S90</f>
        <v>0</v>
      </c>
      <c r="S90" s="111">
        <v>0</v>
      </c>
      <c r="T90" s="221" t="str">
        <f t="shared" si="41"/>
        <v/>
      </c>
      <c r="U90" s="222">
        <f t="shared" si="42"/>
        <v>100</v>
      </c>
      <c r="W90" s="113" t="s">
        <v>198</v>
      </c>
      <c r="X90" s="113" t="s">
        <v>70</v>
      </c>
      <c r="Y90" s="113" t="s">
        <v>203</v>
      </c>
      <c r="Z90" s="87" t="str">
        <f t="shared" si="44"/>
        <v/>
      </c>
      <c r="AA90" s="87" t="str">
        <f t="shared" si="44"/>
        <v/>
      </c>
    </row>
    <row r="91" spans="1:27" s="87" customFormat="1" ht="11.25" customHeight="1" x14ac:dyDescent="0.15">
      <c r="A91" s="96"/>
      <c r="B91" s="106"/>
      <c r="C91" s="106"/>
      <c r="D91" s="96"/>
      <c r="E91" s="96" t="str">
        <f>Y91</f>
        <v>224-306-001 징수촉탁금(과태료)</v>
      </c>
      <c r="F91" s="110">
        <v>0</v>
      </c>
      <c r="G91" s="110"/>
      <c r="H91" s="110">
        <f>F91</f>
        <v>0</v>
      </c>
      <c r="I91" s="179">
        <v>585490</v>
      </c>
      <c r="J91" s="179">
        <v>635840</v>
      </c>
      <c r="K91" s="179">
        <v>585490</v>
      </c>
      <c r="L91" s="179">
        <v>635840</v>
      </c>
      <c r="M91" s="179">
        <v>0</v>
      </c>
      <c r="N91" s="179">
        <v>0</v>
      </c>
      <c r="O91" s="179">
        <v>0</v>
      </c>
      <c r="P91" s="179">
        <v>0</v>
      </c>
      <c r="Q91" s="180">
        <f t="shared" si="53"/>
        <v>0</v>
      </c>
      <c r="R91" s="111">
        <f>Q91-S91</f>
        <v>0</v>
      </c>
      <c r="S91" s="111">
        <v>0</v>
      </c>
      <c r="T91" s="221" t="str">
        <f t="shared" si="41"/>
        <v/>
      </c>
      <c r="U91" s="222">
        <f t="shared" si="42"/>
        <v>100</v>
      </c>
      <c r="W91" s="113" t="s">
        <v>198</v>
      </c>
      <c r="X91" s="113" t="s">
        <v>70</v>
      </c>
      <c r="Y91" s="113" t="s">
        <v>204</v>
      </c>
      <c r="Z91" s="87" t="str">
        <f t="shared" si="44"/>
        <v/>
      </c>
      <c r="AA91" s="87" t="str">
        <f t="shared" si="44"/>
        <v/>
      </c>
    </row>
    <row r="92" spans="1:27" s="87" customFormat="1" ht="11.25" customHeight="1" x14ac:dyDescent="0.15">
      <c r="A92" s="96"/>
      <c r="B92" s="106"/>
      <c r="C92" s="106"/>
      <c r="D92" s="96"/>
      <c r="E92" s="96" t="str">
        <f>Y92</f>
        <v>224-307-000 징수촉탁금(자동차세)</v>
      </c>
      <c r="F92" s="110">
        <v>0</v>
      </c>
      <c r="G92" s="110"/>
      <c r="H92" s="110">
        <f>F92</f>
        <v>0</v>
      </c>
      <c r="I92" s="179">
        <v>586720</v>
      </c>
      <c r="J92" s="179">
        <v>1182940</v>
      </c>
      <c r="K92" s="179">
        <v>586720</v>
      </c>
      <c r="L92" s="179">
        <v>1182940</v>
      </c>
      <c r="M92" s="179">
        <v>0</v>
      </c>
      <c r="N92" s="179">
        <v>0</v>
      </c>
      <c r="O92" s="179">
        <v>0</v>
      </c>
      <c r="P92" s="179">
        <v>0</v>
      </c>
      <c r="Q92" s="180">
        <f t="shared" si="53"/>
        <v>0</v>
      </c>
      <c r="R92" s="111">
        <f>Q92-S92</f>
        <v>0</v>
      </c>
      <c r="S92" s="111">
        <v>0</v>
      </c>
      <c r="T92" s="221" t="str">
        <f t="shared" si="41"/>
        <v/>
      </c>
      <c r="U92" s="222">
        <f t="shared" si="42"/>
        <v>100</v>
      </c>
      <c r="W92" s="113" t="s">
        <v>198</v>
      </c>
      <c r="X92" s="113" t="s">
        <v>70</v>
      </c>
      <c r="Y92" s="113" t="s">
        <v>205</v>
      </c>
      <c r="Z92" s="87" t="str">
        <f t="shared" si="44"/>
        <v/>
      </c>
      <c r="AA92" s="87" t="str">
        <f t="shared" si="44"/>
        <v/>
      </c>
    </row>
    <row r="93" spans="1:27" s="87" customFormat="1" ht="11.25" customHeight="1" x14ac:dyDescent="0.15">
      <c r="A93" s="96"/>
      <c r="B93" s="106"/>
      <c r="C93" s="106"/>
      <c r="D93" s="96"/>
      <c r="E93" s="96" t="str">
        <f>Y93</f>
        <v>224-317-000 행정대집행비</v>
      </c>
      <c r="F93" s="110">
        <v>0</v>
      </c>
      <c r="G93" s="110"/>
      <c r="H93" s="110">
        <f>F93</f>
        <v>0</v>
      </c>
      <c r="I93" s="179">
        <v>0</v>
      </c>
      <c r="J93" s="179">
        <v>0</v>
      </c>
      <c r="K93" s="179">
        <v>0</v>
      </c>
      <c r="L93" s="179">
        <v>0</v>
      </c>
      <c r="M93" s="179">
        <v>0</v>
      </c>
      <c r="N93" s="179">
        <v>0</v>
      </c>
      <c r="O93" s="179">
        <v>0</v>
      </c>
      <c r="P93" s="179">
        <v>0</v>
      </c>
      <c r="Q93" s="180">
        <f t="shared" si="53"/>
        <v>0</v>
      </c>
      <c r="R93" s="111">
        <f>Q93-S93</f>
        <v>0</v>
      </c>
      <c r="S93" s="111">
        <v>0</v>
      </c>
      <c r="T93" s="221" t="str">
        <f t="shared" si="41"/>
        <v/>
      </c>
      <c r="U93" s="222" t="str">
        <f t="shared" si="42"/>
        <v/>
      </c>
      <c r="W93" s="113" t="s">
        <v>198</v>
      </c>
      <c r="X93" s="113" t="s">
        <v>70</v>
      </c>
      <c r="Y93" s="113" t="s">
        <v>206</v>
      </c>
      <c r="Z93" s="87" t="str">
        <f t="shared" si="44"/>
        <v/>
      </c>
      <c r="AA93" s="87" t="str">
        <f t="shared" si="44"/>
        <v/>
      </c>
    </row>
    <row r="94" spans="1:27" s="87" customFormat="1" ht="11.25" customHeight="1" x14ac:dyDescent="0.15">
      <c r="A94" s="96"/>
      <c r="B94" s="106"/>
      <c r="C94" s="106"/>
      <c r="D94" s="96"/>
      <c r="E94" s="96" t="str">
        <f>Y94</f>
        <v>224-328-000 그외수입</v>
      </c>
      <c r="F94" s="110">
        <v>0</v>
      </c>
      <c r="G94" s="110"/>
      <c r="H94" s="110">
        <f>F94</f>
        <v>0</v>
      </c>
      <c r="I94" s="179">
        <v>123644038</v>
      </c>
      <c r="J94" s="179">
        <v>1431238166</v>
      </c>
      <c r="K94" s="179">
        <v>140931343</v>
      </c>
      <c r="L94" s="179">
        <v>1429606954</v>
      </c>
      <c r="M94" s="179">
        <v>0</v>
      </c>
      <c r="N94" s="179">
        <v>0</v>
      </c>
      <c r="O94" s="179">
        <v>0</v>
      </c>
      <c r="P94" s="179">
        <v>0</v>
      </c>
      <c r="Q94" s="180">
        <f t="shared" si="53"/>
        <v>1631212</v>
      </c>
      <c r="R94" s="111">
        <f>Q94-S94</f>
        <v>0</v>
      </c>
      <c r="S94" s="111">
        <v>1631212</v>
      </c>
      <c r="T94" s="221" t="str">
        <f t="shared" si="41"/>
        <v/>
      </c>
      <c r="U94" s="222">
        <f t="shared" si="42"/>
        <v>99.886027913540147</v>
      </c>
      <c r="W94" s="113" t="s">
        <v>198</v>
      </c>
      <c r="X94" s="113" t="s">
        <v>70</v>
      </c>
      <c r="Y94" s="113" t="s">
        <v>207</v>
      </c>
      <c r="Z94" s="87" t="str">
        <f t="shared" si="44"/>
        <v/>
      </c>
      <c r="AA94" s="87" t="str">
        <f t="shared" si="44"/>
        <v/>
      </c>
    </row>
    <row r="95" spans="1:27" s="87" customFormat="1" ht="11.25" customHeight="1" x14ac:dyDescent="0.15">
      <c r="A95" s="106"/>
      <c r="B95" s="124"/>
      <c r="C95" s="103" t="str">
        <f>W97</f>
        <v>225-00 지난년도수입</v>
      </c>
      <c r="D95" s="103"/>
      <c r="E95" s="103"/>
      <c r="F95" s="115">
        <f t="shared" ref="F95:S95" si="55">F96</f>
        <v>2100000000</v>
      </c>
      <c r="G95" s="116">
        <f t="shared" si="55"/>
        <v>2100000000</v>
      </c>
      <c r="H95" s="116">
        <f t="shared" si="55"/>
        <v>0</v>
      </c>
      <c r="I95" s="115">
        <f t="shared" si="55"/>
        <v>9180858</v>
      </c>
      <c r="J95" s="115">
        <f t="shared" si="55"/>
        <v>21495191386</v>
      </c>
      <c r="K95" s="115">
        <f t="shared" si="55"/>
        <v>63084581</v>
      </c>
      <c r="L95" s="115">
        <f t="shared" si="55"/>
        <v>399632593</v>
      </c>
      <c r="M95" s="115">
        <f t="shared" si="55"/>
        <v>23808330</v>
      </c>
      <c r="N95" s="115">
        <f t="shared" si="55"/>
        <v>24467640</v>
      </c>
      <c r="O95" s="115">
        <f t="shared" si="55"/>
        <v>0</v>
      </c>
      <c r="P95" s="115">
        <f t="shared" si="55"/>
        <v>177121930</v>
      </c>
      <c r="Q95" s="115">
        <f t="shared" si="55"/>
        <v>20918436863</v>
      </c>
      <c r="R95" s="115">
        <f t="shared" si="55"/>
        <v>20520058243</v>
      </c>
      <c r="S95" s="115">
        <f t="shared" si="55"/>
        <v>398378620</v>
      </c>
      <c r="T95" s="219">
        <f t="shared" si="41"/>
        <v>19.030123476190479</v>
      </c>
      <c r="U95" s="219">
        <f t="shared" si="42"/>
        <v>1.8591720623631389</v>
      </c>
      <c r="W95" s="87" t="s">
        <v>426</v>
      </c>
      <c r="Y95" s="87" t="s">
        <v>0</v>
      </c>
      <c r="Z95" s="87" t="str">
        <f t="shared" si="44"/>
        <v>지난년도수입</v>
      </c>
      <c r="AA95" s="87" t="str">
        <f t="shared" si="44"/>
        <v/>
      </c>
    </row>
    <row r="96" spans="1:27" s="87" customFormat="1" ht="11.25" customHeight="1" x14ac:dyDescent="0.15">
      <c r="A96" s="106"/>
      <c r="B96" s="124"/>
      <c r="C96" s="96"/>
      <c r="D96" s="107" t="str">
        <f>X97</f>
        <v>225-01 지난년도수입</v>
      </c>
      <c r="E96" s="107"/>
      <c r="F96" s="108">
        <v>2100000000</v>
      </c>
      <c r="G96" s="109">
        <v>2100000000</v>
      </c>
      <c r="H96" s="109">
        <v>0</v>
      </c>
      <c r="I96" s="108">
        <f t="shared" ref="I96:S96" si="56">SUM(I97:I207)</f>
        <v>9180858</v>
      </c>
      <c r="J96" s="108">
        <f t="shared" si="56"/>
        <v>21495191386</v>
      </c>
      <c r="K96" s="108">
        <f t="shared" si="56"/>
        <v>63084581</v>
      </c>
      <c r="L96" s="108">
        <f t="shared" si="56"/>
        <v>399632593</v>
      </c>
      <c r="M96" s="108">
        <f t="shared" si="56"/>
        <v>23808330</v>
      </c>
      <c r="N96" s="108">
        <f t="shared" si="56"/>
        <v>24467640</v>
      </c>
      <c r="O96" s="108">
        <f t="shared" si="56"/>
        <v>0</v>
      </c>
      <c r="P96" s="108">
        <f t="shared" si="56"/>
        <v>177121930</v>
      </c>
      <c r="Q96" s="108">
        <f t="shared" si="56"/>
        <v>20918436863</v>
      </c>
      <c r="R96" s="108">
        <f t="shared" si="56"/>
        <v>20520058243</v>
      </c>
      <c r="S96" s="108">
        <f t="shared" si="56"/>
        <v>398378620</v>
      </c>
      <c r="T96" s="220">
        <f t="shared" si="41"/>
        <v>19.030123476190479</v>
      </c>
      <c r="U96" s="220">
        <f t="shared" si="42"/>
        <v>1.8591720623631389</v>
      </c>
      <c r="X96" s="87" t="s">
        <v>426</v>
      </c>
      <c r="Y96" s="87" t="s">
        <v>0</v>
      </c>
      <c r="Z96" s="87" t="str">
        <f t="shared" si="44"/>
        <v/>
      </c>
      <c r="AA96" s="87" t="str">
        <f t="shared" si="44"/>
        <v>지난년도수입</v>
      </c>
    </row>
    <row r="97" spans="1:27" s="87" customFormat="1" ht="11.25" customHeight="1" x14ac:dyDescent="0.15">
      <c r="A97" s="125"/>
      <c r="B97" s="126"/>
      <c r="C97" s="127"/>
      <c r="D97" s="128"/>
      <c r="E97" s="127" t="str">
        <f t="shared" ref="E97:E165" si="57">Y97</f>
        <v>211-001-000 국유재산사용료</v>
      </c>
      <c r="F97" s="129"/>
      <c r="G97" s="129"/>
      <c r="H97" s="129"/>
      <c r="I97" s="223">
        <v>0</v>
      </c>
      <c r="J97" s="223">
        <v>17159994</v>
      </c>
      <c r="K97" s="223">
        <v>0</v>
      </c>
      <c r="L97" s="223">
        <v>0</v>
      </c>
      <c r="M97" s="223">
        <v>0</v>
      </c>
      <c r="N97" s="223">
        <v>0</v>
      </c>
      <c r="O97" s="223">
        <v>0</v>
      </c>
      <c r="P97" s="223">
        <v>0</v>
      </c>
      <c r="Q97" s="224">
        <f t="shared" ref="Q97:Q165" si="58">J97-L97-P97</f>
        <v>17159994</v>
      </c>
      <c r="R97" s="130">
        <f t="shared" ref="R97:R165" si="59">Q97-S97</f>
        <v>17159994</v>
      </c>
      <c r="S97" s="130">
        <v>0</v>
      </c>
      <c r="T97" s="225" t="str">
        <f t="shared" si="41"/>
        <v/>
      </c>
      <c r="U97" s="226">
        <f t="shared" si="42"/>
        <v>0</v>
      </c>
      <c r="W97" s="113" t="s">
        <v>208</v>
      </c>
      <c r="X97" s="113" t="s">
        <v>72</v>
      </c>
      <c r="Y97" s="113" t="s">
        <v>144</v>
      </c>
      <c r="Z97" s="87" t="str">
        <f t="shared" si="44"/>
        <v/>
      </c>
      <c r="AA97" s="87" t="str">
        <f t="shared" si="44"/>
        <v/>
      </c>
    </row>
    <row r="98" spans="1:27" s="87" customFormat="1" ht="11.25" customHeight="1" x14ac:dyDescent="0.15">
      <c r="A98" s="125"/>
      <c r="B98" s="126"/>
      <c r="C98" s="127"/>
      <c r="D98" s="128"/>
      <c r="E98" s="127" t="str">
        <f t="shared" si="57"/>
        <v>211-002-000 국유재산대부료</v>
      </c>
      <c r="F98" s="129"/>
      <c r="G98" s="129"/>
      <c r="H98" s="129"/>
      <c r="I98" s="223">
        <v>0</v>
      </c>
      <c r="J98" s="223">
        <v>-1681030</v>
      </c>
      <c r="K98" s="223">
        <v>0</v>
      </c>
      <c r="L98" s="223">
        <v>0</v>
      </c>
      <c r="M98" s="223">
        <v>0</v>
      </c>
      <c r="N98" s="223">
        <v>0</v>
      </c>
      <c r="O98" s="223">
        <v>0</v>
      </c>
      <c r="P98" s="223">
        <v>0</v>
      </c>
      <c r="Q98" s="224">
        <f t="shared" si="58"/>
        <v>-1681030</v>
      </c>
      <c r="R98" s="130">
        <f t="shared" si="59"/>
        <v>-1681030</v>
      </c>
      <c r="S98" s="130">
        <v>0</v>
      </c>
      <c r="T98" s="225" t="str">
        <f t="shared" si="41"/>
        <v/>
      </c>
      <c r="U98" s="226">
        <f t="shared" si="42"/>
        <v>0</v>
      </c>
      <c r="W98" s="113" t="s">
        <v>208</v>
      </c>
      <c r="X98" s="113" t="s">
        <v>72</v>
      </c>
      <c r="Y98" s="113" t="s">
        <v>209</v>
      </c>
      <c r="Z98" s="87" t="str">
        <f t="shared" si="44"/>
        <v/>
      </c>
      <c r="AA98" s="87" t="str">
        <f t="shared" si="44"/>
        <v/>
      </c>
    </row>
    <row r="99" spans="1:27" s="87" customFormat="1" ht="11.25" customHeight="1" x14ac:dyDescent="0.15">
      <c r="A99" s="125"/>
      <c r="B99" s="126"/>
      <c r="C99" s="127"/>
      <c r="D99" s="128"/>
      <c r="E99" s="127" t="str">
        <f t="shared" si="57"/>
        <v>211-051-006 공유재산사용료</v>
      </c>
      <c r="F99" s="129"/>
      <c r="G99" s="129"/>
      <c r="H99" s="129"/>
      <c r="I99" s="223">
        <v>0</v>
      </c>
      <c r="J99" s="223">
        <v>30603710</v>
      </c>
      <c r="K99" s="223">
        <v>0</v>
      </c>
      <c r="L99" s="223">
        <v>-84520</v>
      </c>
      <c r="M99" s="223">
        <v>0</v>
      </c>
      <c r="N99" s="223">
        <v>275380</v>
      </c>
      <c r="O99" s="223">
        <v>0</v>
      </c>
      <c r="P99" s="223">
        <v>0</v>
      </c>
      <c r="Q99" s="224">
        <f t="shared" si="58"/>
        <v>30688230</v>
      </c>
      <c r="R99" s="130">
        <f t="shared" si="59"/>
        <v>30688230</v>
      </c>
      <c r="S99" s="130">
        <v>0</v>
      </c>
      <c r="T99" s="225" t="str">
        <f t="shared" si="41"/>
        <v/>
      </c>
      <c r="U99" s="226">
        <f t="shared" si="42"/>
        <v>-0.27617566628359763</v>
      </c>
      <c r="W99" s="113" t="s">
        <v>208</v>
      </c>
      <c r="X99" s="113" t="s">
        <v>72</v>
      </c>
      <c r="Y99" s="113" t="s">
        <v>145</v>
      </c>
      <c r="Z99" s="87" t="str">
        <f t="shared" si="44"/>
        <v/>
      </c>
      <c r="AA99" s="87" t="str">
        <f t="shared" si="44"/>
        <v/>
      </c>
    </row>
    <row r="100" spans="1:27" s="87" customFormat="1" ht="11.25" customHeight="1" x14ac:dyDescent="0.15">
      <c r="A100" s="125"/>
      <c r="B100" s="126"/>
      <c r="C100" s="127"/>
      <c r="D100" s="128"/>
      <c r="E100" s="127" t="str">
        <f t="shared" si="57"/>
        <v>211-051-009 시군구재산사용료</v>
      </c>
      <c r="F100" s="129"/>
      <c r="G100" s="129"/>
      <c r="H100" s="129"/>
      <c r="I100" s="223">
        <v>0</v>
      </c>
      <c r="J100" s="223">
        <v>1877700</v>
      </c>
      <c r="K100" s="223">
        <v>0</v>
      </c>
      <c r="L100" s="223">
        <v>0</v>
      </c>
      <c r="M100" s="223">
        <v>0</v>
      </c>
      <c r="N100" s="223">
        <v>0</v>
      </c>
      <c r="O100" s="223">
        <v>0</v>
      </c>
      <c r="P100" s="223">
        <v>0</v>
      </c>
      <c r="Q100" s="224">
        <f t="shared" si="58"/>
        <v>1877700</v>
      </c>
      <c r="R100" s="130">
        <f t="shared" si="59"/>
        <v>1877700</v>
      </c>
      <c r="S100" s="130">
        <v>0</v>
      </c>
      <c r="T100" s="225" t="str">
        <f t="shared" si="41"/>
        <v/>
      </c>
      <c r="U100" s="226">
        <f t="shared" si="42"/>
        <v>0</v>
      </c>
      <c r="W100" s="113" t="s">
        <v>208</v>
      </c>
      <c r="X100" s="113" t="s">
        <v>72</v>
      </c>
      <c r="Y100" s="113" t="s">
        <v>147</v>
      </c>
      <c r="Z100" s="87" t="str">
        <f t="shared" si="44"/>
        <v/>
      </c>
      <c r="AA100" s="87" t="str">
        <f t="shared" si="44"/>
        <v/>
      </c>
    </row>
    <row r="101" spans="1:27" s="87" customFormat="1" ht="11.25" customHeight="1" x14ac:dyDescent="0.15">
      <c r="A101" s="125"/>
      <c r="B101" s="126"/>
      <c r="C101" s="127"/>
      <c r="D101" s="128"/>
      <c r="E101" s="127" t="str">
        <f t="shared" si="57"/>
        <v>211-051-010 시도유재산사용료</v>
      </c>
      <c r="F101" s="129"/>
      <c r="G101" s="129"/>
      <c r="H101" s="129"/>
      <c r="I101" s="223">
        <v>0</v>
      </c>
      <c r="J101" s="223">
        <v>-1766560</v>
      </c>
      <c r="K101" s="223">
        <v>0</v>
      </c>
      <c r="L101" s="223">
        <v>0</v>
      </c>
      <c r="M101" s="223">
        <v>0</v>
      </c>
      <c r="N101" s="223">
        <v>0</v>
      </c>
      <c r="O101" s="223">
        <v>0</v>
      </c>
      <c r="P101" s="223">
        <v>0</v>
      </c>
      <c r="Q101" s="224">
        <f t="shared" si="58"/>
        <v>-1766560</v>
      </c>
      <c r="R101" s="130">
        <f t="shared" si="59"/>
        <v>-1766560</v>
      </c>
      <c r="S101" s="130">
        <v>0</v>
      </c>
      <c r="T101" s="225" t="str">
        <f t="shared" si="41"/>
        <v/>
      </c>
      <c r="U101" s="226">
        <f t="shared" si="42"/>
        <v>0</v>
      </c>
      <c r="W101" s="113" t="s">
        <v>208</v>
      </c>
      <c r="X101" s="113" t="s">
        <v>72</v>
      </c>
      <c r="Y101" s="113" t="s">
        <v>210</v>
      </c>
      <c r="Z101" s="87" t="str">
        <f t="shared" si="44"/>
        <v/>
      </c>
      <c r="AA101" s="87" t="str">
        <f t="shared" si="44"/>
        <v/>
      </c>
    </row>
    <row r="102" spans="1:27" s="87" customFormat="1" ht="11.25" customHeight="1" x14ac:dyDescent="0.15">
      <c r="A102" s="125"/>
      <c r="B102" s="126"/>
      <c r="C102" s="127"/>
      <c r="D102" s="128"/>
      <c r="E102" s="127" t="str">
        <f t="shared" si="57"/>
        <v>211-052-001 기타공유재산대부료</v>
      </c>
      <c r="F102" s="129"/>
      <c r="G102" s="129"/>
      <c r="H102" s="129"/>
      <c r="I102" s="223">
        <v>0</v>
      </c>
      <c r="J102" s="223">
        <v>106002440</v>
      </c>
      <c r="K102" s="223">
        <v>0</v>
      </c>
      <c r="L102" s="223">
        <v>742790</v>
      </c>
      <c r="M102" s="223">
        <v>0</v>
      </c>
      <c r="N102" s="223">
        <v>0</v>
      </c>
      <c r="O102" s="223">
        <v>0</v>
      </c>
      <c r="P102" s="223">
        <v>0</v>
      </c>
      <c r="Q102" s="224">
        <f t="shared" si="58"/>
        <v>105259650</v>
      </c>
      <c r="R102" s="130">
        <f t="shared" si="59"/>
        <v>105259650</v>
      </c>
      <c r="S102" s="130">
        <v>0</v>
      </c>
      <c r="T102" s="225" t="str">
        <f t="shared" si="41"/>
        <v/>
      </c>
      <c r="U102" s="226">
        <f t="shared" si="42"/>
        <v>0.70072915302704353</v>
      </c>
      <c r="W102" s="113" t="s">
        <v>208</v>
      </c>
      <c r="X102" s="113" t="s">
        <v>72</v>
      </c>
      <c r="Y102" s="113" t="s">
        <v>148</v>
      </c>
      <c r="Z102" s="87" t="str">
        <f t="shared" si="44"/>
        <v/>
      </c>
      <c r="AA102" s="87" t="str">
        <f t="shared" si="44"/>
        <v/>
      </c>
    </row>
    <row r="103" spans="1:27" s="87" customFormat="1" ht="11.25" customHeight="1" x14ac:dyDescent="0.15">
      <c r="A103" s="125"/>
      <c r="B103" s="126"/>
      <c r="C103" s="127"/>
      <c r="D103" s="128"/>
      <c r="E103" s="127" t="str">
        <f t="shared" si="57"/>
        <v>211-052-034 시도유재산대부료</v>
      </c>
      <c r="F103" s="129"/>
      <c r="G103" s="129"/>
      <c r="H103" s="129"/>
      <c r="I103" s="223">
        <v>0</v>
      </c>
      <c r="J103" s="223">
        <v>3122200</v>
      </c>
      <c r="K103" s="223">
        <v>0</v>
      </c>
      <c r="L103" s="223">
        <v>1441560</v>
      </c>
      <c r="M103" s="223">
        <v>0</v>
      </c>
      <c r="N103" s="223">
        <v>0</v>
      </c>
      <c r="O103" s="223">
        <v>0</v>
      </c>
      <c r="P103" s="223">
        <v>0</v>
      </c>
      <c r="Q103" s="224">
        <f t="shared" si="58"/>
        <v>1680640</v>
      </c>
      <c r="R103" s="130">
        <f t="shared" si="59"/>
        <v>1680640</v>
      </c>
      <c r="S103" s="130">
        <v>0</v>
      </c>
      <c r="T103" s="225" t="str">
        <f t="shared" si="41"/>
        <v/>
      </c>
      <c r="U103" s="226">
        <f t="shared" si="42"/>
        <v>46.171289475369932</v>
      </c>
      <c r="W103" s="113" t="s">
        <v>208</v>
      </c>
      <c r="X103" s="113" t="s">
        <v>72</v>
      </c>
      <c r="Y103" s="113" t="s">
        <v>149</v>
      </c>
      <c r="Z103" s="87" t="str">
        <f t="shared" si="44"/>
        <v/>
      </c>
      <c r="AA103" s="87" t="str">
        <f t="shared" si="44"/>
        <v/>
      </c>
    </row>
    <row r="104" spans="1:27" s="87" customFormat="1" ht="11.25" customHeight="1" x14ac:dyDescent="0.15">
      <c r="A104" s="125"/>
      <c r="B104" s="126"/>
      <c r="C104" s="127"/>
      <c r="D104" s="128"/>
      <c r="E104" s="127" t="str">
        <f t="shared" si="57"/>
        <v>211-052-035 시군구재산대부료</v>
      </c>
      <c r="F104" s="129"/>
      <c r="G104" s="129"/>
      <c r="H104" s="129"/>
      <c r="I104" s="223">
        <v>-5452330</v>
      </c>
      <c r="J104" s="223">
        <v>-3018960</v>
      </c>
      <c r="K104" s="223">
        <v>-5452330</v>
      </c>
      <c r="L104" s="223">
        <v>-2608190</v>
      </c>
      <c r="M104" s="223">
        <v>5452330</v>
      </c>
      <c r="N104" s="223">
        <v>5452330</v>
      </c>
      <c r="O104" s="223">
        <v>0</v>
      </c>
      <c r="P104" s="223">
        <v>0</v>
      </c>
      <c r="Q104" s="224">
        <f t="shared" si="58"/>
        <v>-410770</v>
      </c>
      <c r="R104" s="130">
        <f t="shared" si="59"/>
        <v>-410770</v>
      </c>
      <c r="S104" s="130">
        <v>0</v>
      </c>
      <c r="T104" s="225" t="str">
        <f t="shared" si="41"/>
        <v/>
      </c>
      <c r="U104" s="226">
        <f t="shared" si="42"/>
        <v>86.393658743408324</v>
      </c>
      <c r="W104" s="113" t="s">
        <v>208</v>
      </c>
      <c r="X104" s="113" t="s">
        <v>72</v>
      </c>
      <c r="Y104" s="113" t="s">
        <v>150</v>
      </c>
      <c r="Z104" s="87" t="str">
        <f t="shared" si="44"/>
        <v/>
      </c>
      <c r="AA104" s="87" t="str">
        <f t="shared" si="44"/>
        <v/>
      </c>
    </row>
    <row r="105" spans="1:27" s="87" customFormat="1" ht="11.25" customHeight="1" x14ac:dyDescent="0.15">
      <c r="A105" s="125"/>
      <c r="B105" s="126"/>
      <c r="C105" s="127"/>
      <c r="D105" s="128"/>
      <c r="E105" s="127" t="str">
        <f t="shared" si="57"/>
        <v>212-001-001 건축현장도로점용료</v>
      </c>
      <c r="F105" s="129"/>
      <c r="G105" s="129"/>
      <c r="H105" s="129"/>
      <c r="I105" s="223">
        <v>15930</v>
      </c>
      <c r="J105" s="223">
        <v>7933220</v>
      </c>
      <c r="K105" s="223">
        <v>154600</v>
      </c>
      <c r="L105" s="223">
        <v>1274710</v>
      </c>
      <c r="M105" s="223">
        <v>0</v>
      </c>
      <c r="N105" s="223">
        <v>0</v>
      </c>
      <c r="O105" s="223">
        <v>0</v>
      </c>
      <c r="P105" s="223">
        <v>0</v>
      </c>
      <c r="Q105" s="224">
        <f t="shared" si="58"/>
        <v>6658510</v>
      </c>
      <c r="R105" s="130">
        <f t="shared" si="59"/>
        <v>6658510</v>
      </c>
      <c r="S105" s="130">
        <v>0</v>
      </c>
      <c r="T105" s="225" t="str">
        <f t="shared" si="41"/>
        <v/>
      </c>
      <c r="U105" s="226">
        <f t="shared" si="42"/>
        <v>16.068002652138727</v>
      </c>
      <c r="W105" s="113" t="s">
        <v>208</v>
      </c>
      <c r="X105" s="113" t="s">
        <v>72</v>
      </c>
      <c r="Y105" s="113" t="s">
        <v>152</v>
      </c>
      <c r="Z105" s="87" t="str">
        <f t="shared" si="44"/>
        <v/>
      </c>
      <c r="AA105" s="87" t="str">
        <f t="shared" si="44"/>
        <v/>
      </c>
    </row>
    <row r="106" spans="1:27" s="87" customFormat="1" ht="11.25" customHeight="1" x14ac:dyDescent="0.15">
      <c r="A106" s="125"/>
      <c r="B106" s="126"/>
      <c r="C106" s="127"/>
      <c r="D106" s="128"/>
      <c r="E106" s="127" t="str">
        <f t="shared" si="57"/>
        <v>212-001-003 굴착수반점용료</v>
      </c>
      <c r="F106" s="129"/>
      <c r="G106" s="129"/>
      <c r="H106" s="129"/>
      <c r="I106" s="223">
        <v>0</v>
      </c>
      <c r="J106" s="223">
        <v>-9210</v>
      </c>
      <c r="K106" s="223">
        <v>0</v>
      </c>
      <c r="L106" s="223">
        <v>0</v>
      </c>
      <c r="M106" s="223">
        <v>0</v>
      </c>
      <c r="N106" s="223">
        <v>0</v>
      </c>
      <c r="O106" s="223">
        <v>0</v>
      </c>
      <c r="P106" s="223">
        <v>0</v>
      </c>
      <c r="Q106" s="224">
        <f t="shared" si="58"/>
        <v>-9210</v>
      </c>
      <c r="R106" s="130">
        <f t="shared" si="59"/>
        <v>-9210</v>
      </c>
      <c r="S106" s="130">
        <v>0</v>
      </c>
      <c r="T106" s="225" t="str">
        <f t="shared" si="41"/>
        <v/>
      </c>
      <c r="U106" s="226">
        <f t="shared" si="42"/>
        <v>0</v>
      </c>
      <c r="W106" s="113" t="s">
        <v>208</v>
      </c>
      <c r="X106" s="113" t="s">
        <v>72</v>
      </c>
      <c r="Y106" s="113" t="s">
        <v>153</v>
      </c>
      <c r="Z106" s="87" t="str">
        <f t="shared" si="44"/>
        <v/>
      </c>
      <c r="AA106" s="87" t="str">
        <f t="shared" si="44"/>
        <v/>
      </c>
    </row>
    <row r="107" spans="1:27" s="87" customFormat="1" ht="11.25" customHeight="1" x14ac:dyDescent="0.15">
      <c r="A107" s="125"/>
      <c r="B107" s="126"/>
      <c r="C107" s="127"/>
      <c r="D107" s="128"/>
      <c r="E107" s="127" t="str">
        <f t="shared" si="57"/>
        <v>212-001-006 기타도로사용료</v>
      </c>
      <c r="F107" s="129"/>
      <c r="G107" s="129"/>
      <c r="H107" s="129"/>
      <c r="I107" s="223">
        <v>0</v>
      </c>
      <c r="J107" s="223">
        <v>2088640</v>
      </c>
      <c r="K107" s="223">
        <v>225260</v>
      </c>
      <c r="L107" s="223">
        <v>1464460</v>
      </c>
      <c r="M107" s="223">
        <v>0</v>
      </c>
      <c r="N107" s="223">
        <v>0</v>
      </c>
      <c r="O107" s="223">
        <v>0</v>
      </c>
      <c r="P107" s="223">
        <v>0</v>
      </c>
      <c r="Q107" s="224">
        <f t="shared" si="58"/>
        <v>624180</v>
      </c>
      <c r="R107" s="130">
        <f t="shared" si="59"/>
        <v>624180</v>
      </c>
      <c r="S107" s="130">
        <v>0</v>
      </c>
      <c r="T107" s="225" t="str">
        <f t="shared" si="41"/>
        <v/>
      </c>
      <c r="U107" s="226">
        <f t="shared" si="42"/>
        <v>70.115481844645316</v>
      </c>
      <c r="W107" s="113" t="s">
        <v>208</v>
      </c>
      <c r="X107" s="113" t="s">
        <v>72</v>
      </c>
      <c r="Y107" s="113" t="s">
        <v>155</v>
      </c>
      <c r="Z107" s="87" t="str">
        <f t="shared" si="44"/>
        <v/>
      </c>
      <c r="AA107" s="87" t="str">
        <f t="shared" si="44"/>
        <v/>
      </c>
    </row>
    <row r="108" spans="1:27" s="87" customFormat="1" ht="11.25" customHeight="1" x14ac:dyDescent="0.15">
      <c r="A108" s="125"/>
      <c r="B108" s="126"/>
      <c r="C108" s="127"/>
      <c r="D108" s="128"/>
      <c r="E108" s="127" t="str">
        <f t="shared" si="57"/>
        <v>212-001-010 차량출입시설</v>
      </c>
      <c r="F108" s="129"/>
      <c r="G108" s="129"/>
      <c r="H108" s="129"/>
      <c r="I108" s="223">
        <v>251180</v>
      </c>
      <c r="J108" s="223">
        <v>54776800</v>
      </c>
      <c r="K108" s="223">
        <v>6690</v>
      </c>
      <c r="L108" s="223">
        <v>664950</v>
      </c>
      <c r="M108" s="223">
        <v>0</v>
      </c>
      <c r="N108" s="223">
        <v>0</v>
      </c>
      <c r="O108" s="223">
        <v>0</v>
      </c>
      <c r="P108" s="223">
        <v>65920</v>
      </c>
      <c r="Q108" s="224">
        <f t="shared" si="58"/>
        <v>54045930</v>
      </c>
      <c r="R108" s="130">
        <f t="shared" si="59"/>
        <v>54045930</v>
      </c>
      <c r="S108" s="130">
        <v>0</v>
      </c>
      <c r="T108" s="225" t="str">
        <f t="shared" si="41"/>
        <v/>
      </c>
      <c r="U108" s="226">
        <f t="shared" si="42"/>
        <v>1.2139263337763433</v>
      </c>
      <c r="W108" s="113" t="s">
        <v>208</v>
      </c>
      <c r="X108" s="113" t="s">
        <v>72</v>
      </c>
      <c r="Y108" s="113" t="s">
        <v>156</v>
      </c>
      <c r="Z108" s="87" t="str">
        <f t="shared" si="44"/>
        <v/>
      </c>
      <c r="AA108" s="87" t="str">
        <f t="shared" si="44"/>
        <v/>
      </c>
    </row>
    <row r="109" spans="1:27" s="87" customFormat="1" ht="11.25" customHeight="1" x14ac:dyDescent="0.15">
      <c r="A109" s="125"/>
      <c r="B109" s="126"/>
      <c r="C109" s="127"/>
      <c r="D109" s="128"/>
      <c r="E109" s="127" t="str">
        <f t="shared" si="57"/>
        <v>212-001-011 도로점용료(도로부지)</v>
      </c>
      <c r="F109" s="129"/>
      <c r="G109" s="129"/>
      <c r="H109" s="129"/>
      <c r="I109" s="223">
        <v>0</v>
      </c>
      <c r="J109" s="223">
        <v>-76250</v>
      </c>
      <c r="K109" s="223">
        <v>0</v>
      </c>
      <c r="L109" s="223">
        <v>0</v>
      </c>
      <c r="M109" s="223">
        <v>0</v>
      </c>
      <c r="N109" s="223">
        <v>0</v>
      </c>
      <c r="O109" s="223">
        <v>0</v>
      </c>
      <c r="P109" s="223">
        <v>0</v>
      </c>
      <c r="Q109" s="224">
        <f t="shared" si="58"/>
        <v>-76250</v>
      </c>
      <c r="R109" s="130">
        <f t="shared" si="59"/>
        <v>-76250</v>
      </c>
      <c r="S109" s="130">
        <v>0</v>
      </c>
      <c r="T109" s="225" t="str">
        <f t="shared" si="41"/>
        <v/>
      </c>
      <c r="U109" s="226">
        <f t="shared" si="42"/>
        <v>0</v>
      </c>
      <c r="W109" s="113" t="s">
        <v>208</v>
      </c>
      <c r="X109" s="113" t="s">
        <v>72</v>
      </c>
      <c r="Y109" s="113" t="s">
        <v>211</v>
      </c>
      <c r="Z109" s="87" t="str">
        <f t="shared" si="44"/>
        <v/>
      </c>
      <c r="AA109" s="87" t="str">
        <f t="shared" si="44"/>
        <v/>
      </c>
    </row>
    <row r="110" spans="1:27" s="87" customFormat="1" ht="11.25" customHeight="1" x14ac:dyDescent="0.15">
      <c r="A110" s="125"/>
      <c r="B110" s="126"/>
      <c r="C110" s="127"/>
      <c r="D110" s="128"/>
      <c r="E110" s="127" t="str">
        <f t="shared" si="57"/>
        <v>212-001-012 도로점용료(현수막)</v>
      </c>
      <c r="F110" s="129"/>
      <c r="G110" s="129"/>
      <c r="H110" s="129"/>
      <c r="I110" s="223">
        <v>0</v>
      </c>
      <c r="J110" s="223">
        <v>-14700</v>
      </c>
      <c r="K110" s="223">
        <v>0</v>
      </c>
      <c r="L110" s="223">
        <v>0</v>
      </c>
      <c r="M110" s="223">
        <v>0</v>
      </c>
      <c r="N110" s="223">
        <v>0</v>
      </c>
      <c r="O110" s="223">
        <v>0</v>
      </c>
      <c r="P110" s="223">
        <v>0</v>
      </c>
      <c r="Q110" s="224">
        <f t="shared" si="58"/>
        <v>-14700</v>
      </c>
      <c r="R110" s="130">
        <f t="shared" si="59"/>
        <v>-14700</v>
      </c>
      <c r="S110" s="130">
        <v>0</v>
      </c>
      <c r="T110" s="225" t="str">
        <f t="shared" si="41"/>
        <v/>
      </c>
      <c r="U110" s="226">
        <f t="shared" si="42"/>
        <v>0</v>
      </c>
      <c r="W110" s="113" t="s">
        <v>208</v>
      </c>
      <c r="X110" s="113" t="s">
        <v>72</v>
      </c>
      <c r="Y110" s="113" t="s">
        <v>157</v>
      </c>
      <c r="Z110" s="87" t="str">
        <f t="shared" si="44"/>
        <v/>
      </c>
      <c r="AA110" s="87" t="str">
        <f t="shared" si="44"/>
        <v/>
      </c>
    </row>
    <row r="111" spans="1:27" s="87" customFormat="1" ht="11.25" customHeight="1" x14ac:dyDescent="0.15">
      <c r="A111" s="125"/>
      <c r="B111" s="126"/>
      <c r="C111" s="127"/>
      <c r="D111" s="128"/>
      <c r="E111" s="127" t="str">
        <f t="shared" si="57"/>
        <v>212-001-013 도로점용료(돌출간판)</v>
      </c>
      <c r="F111" s="129"/>
      <c r="G111" s="129"/>
      <c r="H111" s="129"/>
      <c r="I111" s="223">
        <v>30030</v>
      </c>
      <c r="J111" s="223">
        <v>8382021</v>
      </c>
      <c r="K111" s="223">
        <v>96200</v>
      </c>
      <c r="L111" s="223">
        <v>306650</v>
      </c>
      <c r="M111" s="223">
        <v>0</v>
      </c>
      <c r="N111" s="223">
        <v>0</v>
      </c>
      <c r="O111" s="223">
        <v>0</v>
      </c>
      <c r="P111" s="223">
        <v>1006280</v>
      </c>
      <c r="Q111" s="224">
        <f t="shared" si="58"/>
        <v>7069091</v>
      </c>
      <c r="R111" s="130">
        <f t="shared" si="59"/>
        <v>7069091</v>
      </c>
      <c r="S111" s="130">
        <v>0</v>
      </c>
      <c r="T111" s="225" t="str">
        <f t="shared" si="41"/>
        <v/>
      </c>
      <c r="U111" s="226">
        <f t="shared" si="42"/>
        <v>3.6584255754071719</v>
      </c>
      <c r="W111" s="113" t="s">
        <v>208</v>
      </c>
      <c r="X111" s="113" t="s">
        <v>72</v>
      </c>
      <c r="Y111" s="113" t="s">
        <v>158</v>
      </c>
      <c r="Z111" s="87" t="str">
        <f t="shared" si="44"/>
        <v/>
      </c>
      <c r="AA111" s="87" t="str">
        <f t="shared" si="44"/>
        <v/>
      </c>
    </row>
    <row r="112" spans="1:27" s="87" customFormat="1" ht="11.25" customHeight="1" x14ac:dyDescent="0.15">
      <c r="A112" s="125"/>
      <c r="B112" s="126"/>
      <c r="C112" s="127"/>
      <c r="D112" s="128"/>
      <c r="E112" s="127" t="str">
        <f t="shared" si="57"/>
        <v>212-001-014 사설안내표지판</v>
      </c>
      <c r="F112" s="129"/>
      <c r="G112" s="129"/>
      <c r="H112" s="129"/>
      <c r="I112" s="223">
        <v>760</v>
      </c>
      <c r="J112" s="223">
        <v>157430</v>
      </c>
      <c r="K112" s="223">
        <v>0</v>
      </c>
      <c r="L112" s="223">
        <v>0</v>
      </c>
      <c r="M112" s="223">
        <v>0</v>
      </c>
      <c r="N112" s="223">
        <v>0</v>
      </c>
      <c r="O112" s="223">
        <v>0</v>
      </c>
      <c r="P112" s="223">
        <v>0</v>
      </c>
      <c r="Q112" s="224">
        <f t="shared" si="58"/>
        <v>157430</v>
      </c>
      <c r="R112" s="130">
        <f t="shared" si="59"/>
        <v>157430</v>
      </c>
      <c r="S112" s="130">
        <v>0</v>
      </c>
      <c r="T112" s="225" t="str">
        <f t="shared" si="41"/>
        <v/>
      </c>
      <c r="U112" s="226">
        <f t="shared" si="42"/>
        <v>0</v>
      </c>
      <c r="W112" s="113" t="s">
        <v>208</v>
      </c>
      <c r="X112" s="113" t="s">
        <v>72</v>
      </c>
      <c r="Y112" s="113" t="s">
        <v>159</v>
      </c>
      <c r="Z112" s="87" t="str">
        <f t="shared" si="44"/>
        <v/>
      </c>
      <c r="AA112" s="87" t="str">
        <f t="shared" si="44"/>
        <v/>
      </c>
    </row>
    <row r="113" spans="1:27" s="87" customFormat="1" ht="11.25" customHeight="1" x14ac:dyDescent="0.15">
      <c r="A113" s="125"/>
      <c r="B113" s="126"/>
      <c r="C113" s="127"/>
      <c r="D113" s="128"/>
      <c r="E113" s="127" t="str">
        <f t="shared" si="57"/>
        <v>212-001-022 매설물점용료</v>
      </c>
      <c r="F113" s="129"/>
      <c r="G113" s="129"/>
      <c r="H113" s="129"/>
      <c r="I113" s="223">
        <v>0</v>
      </c>
      <c r="J113" s="223">
        <v>-1300</v>
      </c>
      <c r="K113" s="223">
        <v>0</v>
      </c>
      <c r="L113" s="223">
        <v>0</v>
      </c>
      <c r="M113" s="223">
        <v>0</v>
      </c>
      <c r="N113" s="223">
        <v>0</v>
      </c>
      <c r="O113" s="223">
        <v>0</v>
      </c>
      <c r="P113" s="223">
        <v>0</v>
      </c>
      <c r="Q113" s="224">
        <f t="shared" si="58"/>
        <v>-1300</v>
      </c>
      <c r="R113" s="130">
        <f t="shared" si="59"/>
        <v>-1300</v>
      </c>
      <c r="S113" s="130">
        <v>0</v>
      </c>
      <c r="T113" s="225" t="str">
        <f t="shared" si="41"/>
        <v/>
      </c>
      <c r="U113" s="226">
        <f t="shared" si="42"/>
        <v>0</v>
      </c>
      <c r="W113" s="113" t="s">
        <v>208</v>
      </c>
      <c r="X113" s="113" t="s">
        <v>72</v>
      </c>
      <c r="Y113" s="113" t="s">
        <v>160</v>
      </c>
      <c r="Z113" s="87" t="str">
        <f t="shared" si="44"/>
        <v/>
      </c>
      <c r="AA113" s="87" t="str">
        <f t="shared" si="44"/>
        <v/>
      </c>
    </row>
    <row r="114" spans="1:27" s="87" customFormat="1" ht="11.25" customHeight="1" x14ac:dyDescent="0.15">
      <c r="A114" s="125"/>
      <c r="B114" s="126"/>
      <c r="C114" s="127"/>
      <c r="D114" s="128"/>
      <c r="E114" s="127" t="str">
        <f t="shared" si="57"/>
        <v>212-420-000 기타사용료</v>
      </c>
      <c r="F114" s="129"/>
      <c r="G114" s="129"/>
      <c r="H114" s="129"/>
      <c r="I114" s="223">
        <v>0</v>
      </c>
      <c r="J114" s="223">
        <v>370420</v>
      </c>
      <c r="K114" s="223">
        <v>0</v>
      </c>
      <c r="L114" s="223">
        <v>0</v>
      </c>
      <c r="M114" s="223">
        <v>0</v>
      </c>
      <c r="N114" s="223">
        <v>0</v>
      </c>
      <c r="O114" s="223">
        <v>0</v>
      </c>
      <c r="P114" s="223">
        <v>0</v>
      </c>
      <c r="Q114" s="224">
        <f t="shared" si="58"/>
        <v>370420</v>
      </c>
      <c r="R114" s="130">
        <f t="shared" si="59"/>
        <v>370420</v>
      </c>
      <c r="S114" s="130">
        <v>0</v>
      </c>
      <c r="T114" s="225" t="str">
        <f t="shared" si="41"/>
        <v/>
      </c>
      <c r="U114" s="226">
        <f t="shared" si="42"/>
        <v>0</v>
      </c>
      <c r="W114" s="113" t="s">
        <v>208</v>
      </c>
      <c r="X114" s="113" t="s">
        <v>72</v>
      </c>
      <c r="Y114" s="113" t="s">
        <v>162</v>
      </c>
      <c r="Z114" s="87" t="str">
        <f t="shared" si="44"/>
        <v/>
      </c>
      <c r="AA114" s="87" t="str">
        <f t="shared" si="44"/>
        <v/>
      </c>
    </row>
    <row r="115" spans="1:27" s="87" customFormat="1" ht="11.25" customHeight="1" x14ac:dyDescent="0.15">
      <c r="A115" s="125"/>
      <c r="B115" s="126"/>
      <c r="C115" s="127"/>
      <c r="D115" s="128"/>
      <c r="E115" s="127" t="str">
        <f t="shared" si="57"/>
        <v>213-001-000 인증기용증지수입</v>
      </c>
      <c r="F115" s="129"/>
      <c r="G115" s="129"/>
      <c r="H115" s="129"/>
      <c r="I115" s="223">
        <v>-182900</v>
      </c>
      <c r="J115" s="223">
        <v>14380000</v>
      </c>
      <c r="K115" s="223">
        <v>0</v>
      </c>
      <c r="L115" s="223">
        <v>14380200</v>
      </c>
      <c r="M115" s="223">
        <v>0</v>
      </c>
      <c r="N115" s="223">
        <v>109400</v>
      </c>
      <c r="O115" s="223">
        <v>0</v>
      </c>
      <c r="P115" s="223">
        <v>0</v>
      </c>
      <c r="Q115" s="224">
        <f t="shared" si="58"/>
        <v>-200</v>
      </c>
      <c r="R115" s="130">
        <f t="shared" si="59"/>
        <v>-200</v>
      </c>
      <c r="S115" s="130">
        <v>0</v>
      </c>
      <c r="T115" s="225" t="str">
        <f t="shared" si="41"/>
        <v/>
      </c>
      <c r="U115" s="226">
        <f t="shared" si="42"/>
        <v>100.00139082058415</v>
      </c>
      <c r="W115" s="113" t="s">
        <v>208</v>
      </c>
      <c r="X115" s="113" t="s">
        <v>72</v>
      </c>
      <c r="Y115" s="113" t="s">
        <v>165</v>
      </c>
      <c r="Z115" s="87" t="str">
        <f t="shared" si="44"/>
        <v/>
      </c>
      <c r="AA115" s="87" t="str">
        <f t="shared" si="44"/>
        <v/>
      </c>
    </row>
    <row r="116" spans="1:27" s="87" customFormat="1" ht="11.25" customHeight="1" x14ac:dyDescent="0.15">
      <c r="A116" s="125"/>
      <c r="B116" s="126"/>
      <c r="C116" s="127"/>
      <c r="D116" s="128"/>
      <c r="E116" s="127" t="str">
        <f t="shared" si="57"/>
        <v>213-051-002 쓰레기처리봉투판매수입(생활)</v>
      </c>
      <c r="F116" s="129"/>
      <c r="G116" s="129"/>
      <c r="H116" s="129"/>
      <c r="I116" s="223">
        <v>0</v>
      </c>
      <c r="J116" s="223">
        <v>142816760</v>
      </c>
      <c r="K116" s="223">
        <v>0</v>
      </c>
      <c r="L116" s="223">
        <v>142816760</v>
      </c>
      <c r="M116" s="223">
        <v>0</v>
      </c>
      <c r="N116" s="223">
        <v>0</v>
      </c>
      <c r="O116" s="223">
        <v>0</v>
      </c>
      <c r="P116" s="223">
        <v>0</v>
      </c>
      <c r="Q116" s="224">
        <f t="shared" si="58"/>
        <v>0</v>
      </c>
      <c r="R116" s="130">
        <f t="shared" si="59"/>
        <v>0</v>
      </c>
      <c r="S116" s="130">
        <v>0</v>
      </c>
      <c r="T116" s="225" t="str">
        <f t="shared" si="41"/>
        <v/>
      </c>
      <c r="U116" s="226">
        <f t="shared" si="42"/>
        <v>100</v>
      </c>
      <c r="W116" s="113" t="s">
        <v>208</v>
      </c>
      <c r="X116" s="113" t="s">
        <v>72</v>
      </c>
      <c r="Y116" s="113" t="s">
        <v>168</v>
      </c>
      <c r="Z116" s="87" t="str">
        <f t="shared" si="44"/>
        <v/>
      </c>
      <c r="AA116" s="87" t="str">
        <f t="shared" si="44"/>
        <v/>
      </c>
    </row>
    <row r="117" spans="1:27" s="87" customFormat="1" ht="11.25" customHeight="1" x14ac:dyDescent="0.15">
      <c r="A117" s="125"/>
      <c r="B117" s="126"/>
      <c r="C117" s="127"/>
      <c r="D117" s="128"/>
      <c r="E117" s="127" t="str">
        <f t="shared" si="57"/>
        <v>213-053-000 음식물쓰레기수거운반처리수수료</v>
      </c>
      <c r="F117" s="129"/>
      <c r="G117" s="129"/>
      <c r="H117" s="129"/>
      <c r="I117" s="223">
        <v>0</v>
      </c>
      <c r="J117" s="223">
        <v>-1829330</v>
      </c>
      <c r="K117" s="223">
        <v>260810</v>
      </c>
      <c r="L117" s="223">
        <v>755510</v>
      </c>
      <c r="M117" s="223">
        <v>0</v>
      </c>
      <c r="N117" s="223">
        <v>0</v>
      </c>
      <c r="O117" s="223">
        <v>0</v>
      </c>
      <c r="P117" s="223">
        <v>0</v>
      </c>
      <c r="Q117" s="224">
        <f t="shared" si="58"/>
        <v>-2584840</v>
      </c>
      <c r="R117" s="130">
        <f t="shared" si="59"/>
        <v>-2584840</v>
      </c>
      <c r="S117" s="130">
        <v>0</v>
      </c>
      <c r="T117" s="225" t="str">
        <f t="shared" si="41"/>
        <v/>
      </c>
      <c r="U117" s="226">
        <f t="shared" si="42"/>
        <v>-41.29982015273351</v>
      </c>
      <c r="W117" s="113" t="s">
        <v>208</v>
      </c>
      <c r="X117" s="113" t="s">
        <v>72</v>
      </c>
      <c r="Y117" s="113" t="s">
        <v>170</v>
      </c>
      <c r="Z117" s="87" t="str">
        <f t="shared" si="44"/>
        <v/>
      </c>
      <c r="AA117" s="87" t="str">
        <f t="shared" si="44"/>
        <v/>
      </c>
    </row>
    <row r="118" spans="1:27" s="87" customFormat="1" ht="11.25" customHeight="1" x14ac:dyDescent="0.15">
      <c r="A118" s="125"/>
      <c r="B118" s="126"/>
      <c r="C118" s="127"/>
      <c r="D118" s="128"/>
      <c r="E118" s="127" t="str">
        <f t="shared" si="57"/>
        <v>213-154-014 의료사업수입</v>
      </c>
      <c r="F118" s="129"/>
      <c r="G118" s="129"/>
      <c r="H118" s="129"/>
      <c r="I118" s="223">
        <v>0</v>
      </c>
      <c r="J118" s="223">
        <v>175940</v>
      </c>
      <c r="K118" s="223">
        <v>0</v>
      </c>
      <c r="L118" s="223">
        <v>175940</v>
      </c>
      <c r="M118" s="223">
        <v>0</v>
      </c>
      <c r="N118" s="223">
        <v>0</v>
      </c>
      <c r="O118" s="223">
        <v>0</v>
      </c>
      <c r="P118" s="223">
        <v>0</v>
      </c>
      <c r="Q118" s="224">
        <f t="shared" si="58"/>
        <v>0</v>
      </c>
      <c r="R118" s="130">
        <f t="shared" si="59"/>
        <v>0</v>
      </c>
      <c r="S118" s="130">
        <v>0</v>
      </c>
      <c r="T118" s="225" t="str">
        <f t="shared" si="41"/>
        <v/>
      </c>
      <c r="U118" s="226">
        <f t="shared" si="42"/>
        <v>100</v>
      </c>
      <c r="W118" s="113" t="s">
        <v>208</v>
      </c>
      <c r="X118" s="113" t="s">
        <v>72</v>
      </c>
      <c r="Y118" s="113" t="s">
        <v>171</v>
      </c>
      <c r="Z118" s="87" t="str">
        <f t="shared" si="44"/>
        <v/>
      </c>
      <c r="AA118" s="87" t="str">
        <f t="shared" si="44"/>
        <v/>
      </c>
    </row>
    <row r="119" spans="1:27" s="87" customFormat="1" ht="11.25" customHeight="1" x14ac:dyDescent="0.15">
      <c r="A119" s="125"/>
      <c r="B119" s="126"/>
      <c r="C119" s="127"/>
      <c r="D119" s="128"/>
      <c r="E119" s="127" t="str">
        <f t="shared" si="57"/>
        <v>213-204-000 무인민원발급기증지수입</v>
      </c>
      <c r="F119" s="129"/>
      <c r="G119" s="129"/>
      <c r="H119" s="129"/>
      <c r="I119" s="223">
        <v>0</v>
      </c>
      <c r="J119" s="223">
        <v>20000</v>
      </c>
      <c r="K119" s="223">
        <v>0</v>
      </c>
      <c r="L119" s="223">
        <v>20000</v>
      </c>
      <c r="M119" s="223">
        <v>0</v>
      </c>
      <c r="N119" s="223">
        <v>0</v>
      </c>
      <c r="O119" s="223">
        <v>0</v>
      </c>
      <c r="P119" s="223">
        <v>0</v>
      </c>
      <c r="Q119" s="224">
        <f t="shared" si="58"/>
        <v>0</v>
      </c>
      <c r="R119" s="130">
        <f t="shared" si="59"/>
        <v>0</v>
      </c>
      <c r="S119" s="130">
        <v>0</v>
      </c>
      <c r="T119" s="225" t="str">
        <f t="shared" si="41"/>
        <v/>
      </c>
      <c r="U119" s="226">
        <f t="shared" si="42"/>
        <v>100</v>
      </c>
      <c r="W119" s="113" t="s">
        <v>208</v>
      </c>
      <c r="X119" s="113" t="s">
        <v>72</v>
      </c>
      <c r="Y119" s="113" t="s">
        <v>167</v>
      </c>
      <c r="Z119" s="87" t="str">
        <f t="shared" si="44"/>
        <v/>
      </c>
      <c r="AA119" s="87" t="str">
        <f t="shared" si="44"/>
        <v/>
      </c>
    </row>
    <row r="120" spans="1:27" s="87" customFormat="1" ht="11.25" customHeight="1" x14ac:dyDescent="0.15">
      <c r="A120" s="125"/>
      <c r="B120" s="126"/>
      <c r="C120" s="127"/>
      <c r="D120" s="128"/>
      <c r="E120" s="127" t="str">
        <f>Y120</f>
        <v>213-207-004 광고물안전도검사수수료</v>
      </c>
      <c r="F120" s="129"/>
      <c r="G120" s="129"/>
      <c r="H120" s="129"/>
      <c r="I120" s="223">
        <v>0</v>
      </c>
      <c r="J120" s="223">
        <v>-38550</v>
      </c>
      <c r="K120" s="223">
        <v>0</v>
      </c>
      <c r="L120" s="223">
        <v>0</v>
      </c>
      <c r="M120" s="223">
        <v>0</v>
      </c>
      <c r="N120" s="223">
        <v>0</v>
      </c>
      <c r="O120" s="223">
        <v>0</v>
      </c>
      <c r="P120" s="223">
        <v>0</v>
      </c>
      <c r="Q120" s="224">
        <f>J120-L120-P120</f>
        <v>-38550</v>
      </c>
      <c r="R120" s="130">
        <f>Q120-S120</f>
        <v>-38550</v>
      </c>
      <c r="S120" s="130">
        <v>0</v>
      </c>
      <c r="T120" s="225" t="str">
        <f>IFERROR((L120/F120)*100,"")</f>
        <v/>
      </c>
      <c r="U120" s="226">
        <f>IFERROR((L120/J120)*100,"")</f>
        <v>0</v>
      </c>
      <c r="W120" s="113" t="s">
        <v>208</v>
      </c>
      <c r="X120" s="113" t="s">
        <v>72</v>
      </c>
      <c r="Y120" s="113" t="s">
        <v>174</v>
      </c>
      <c r="Z120" s="87" t="str">
        <f t="shared" si="44"/>
        <v/>
      </c>
      <c r="AA120" s="87" t="str">
        <f t="shared" si="44"/>
        <v/>
      </c>
    </row>
    <row r="121" spans="1:27" s="87" customFormat="1" ht="11.25" customHeight="1" x14ac:dyDescent="0.15">
      <c r="A121" s="125"/>
      <c r="B121" s="126"/>
      <c r="C121" s="127"/>
      <c r="D121" s="128"/>
      <c r="E121" s="127" t="str">
        <f t="shared" si="57"/>
        <v>221-101-006 시군구유재산매각수입금</v>
      </c>
      <c r="F121" s="129"/>
      <c r="G121" s="129"/>
      <c r="H121" s="129"/>
      <c r="I121" s="223">
        <v>0</v>
      </c>
      <c r="J121" s="223">
        <v>243629770</v>
      </c>
      <c r="K121" s="223">
        <v>0</v>
      </c>
      <c r="L121" s="223">
        <v>0</v>
      </c>
      <c r="M121" s="223">
        <v>0</v>
      </c>
      <c r="N121" s="223">
        <v>0</v>
      </c>
      <c r="O121" s="223">
        <v>0</v>
      </c>
      <c r="P121" s="223">
        <v>0</v>
      </c>
      <c r="Q121" s="224">
        <f t="shared" si="58"/>
        <v>243629770</v>
      </c>
      <c r="R121" s="130">
        <f t="shared" si="59"/>
        <v>243629770</v>
      </c>
      <c r="S121" s="130">
        <v>0</v>
      </c>
      <c r="T121" s="225" t="str">
        <f t="shared" si="41"/>
        <v/>
      </c>
      <c r="U121" s="226">
        <f t="shared" si="42"/>
        <v>0</v>
      </c>
      <c r="W121" s="113" t="s">
        <v>208</v>
      </c>
      <c r="X121" s="113" t="s">
        <v>72</v>
      </c>
      <c r="Y121" s="113" t="s">
        <v>193</v>
      </c>
      <c r="Z121" s="87" t="str">
        <f t="shared" si="44"/>
        <v/>
      </c>
      <c r="AA121" s="87" t="str">
        <f t="shared" si="44"/>
        <v/>
      </c>
    </row>
    <row r="122" spans="1:27" s="87" customFormat="1" ht="11.25" customHeight="1" x14ac:dyDescent="0.15">
      <c r="A122" s="125"/>
      <c r="B122" s="126"/>
      <c r="C122" s="127"/>
      <c r="D122" s="128"/>
      <c r="E122" s="127" t="str">
        <f t="shared" si="57"/>
        <v>223-051-000 자체보조금등반환수입</v>
      </c>
      <c r="F122" s="129"/>
      <c r="G122" s="129"/>
      <c r="H122" s="129"/>
      <c r="I122" s="223">
        <v>0</v>
      </c>
      <c r="J122" s="223">
        <v>6194140</v>
      </c>
      <c r="K122" s="223">
        <v>0</v>
      </c>
      <c r="L122" s="223">
        <v>0</v>
      </c>
      <c r="M122" s="223">
        <v>0</v>
      </c>
      <c r="N122" s="223">
        <v>0</v>
      </c>
      <c r="O122" s="223">
        <v>0</v>
      </c>
      <c r="P122" s="223">
        <v>0</v>
      </c>
      <c r="Q122" s="224">
        <f t="shared" si="58"/>
        <v>6194140</v>
      </c>
      <c r="R122" s="130">
        <f t="shared" si="59"/>
        <v>6194140</v>
      </c>
      <c r="S122" s="130">
        <v>0</v>
      </c>
      <c r="T122" s="225" t="str">
        <f t="shared" si="41"/>
        <v/>
      </c>
      <c r="U122" s="226">
        <f t="shared" si="42"/>
        <v>0</v>
      </c>
      <c r="W122" s="113" t="s">
        <v>208</v>
      </c>
      <c r="X122" s="113" t="s">
        <v>72</v>
      </c>
      <c r="Y122" s="113" t="s">
        <v>196</v>
      </c>
      <c r="Z122" s="87" t="str">
        <f t="shared" si="44"/>
        <v/>
      </c>
      <c r="AA122" s="87" t="str">
        <f t="shared" si="44"/>
        <v/>
      </c>
    </row>
    <row r="123" spans="1:27" s="87" customFormat="1" ht="11.25" customHeight="1" x14ac:dyDescent="0.15">
      <c r="A123" s="125"/>
      <c r="B123" s="126"/>
      <c r="C123" s="127"/>
      <c r="D123" s="128"/>
      <c r="E123" s="127" t="str">
        <f t="shared" si="57"/>
        <v>224-151-000 지적재조사조정금</v>
      </c>
      <c r="F123" s="129"/>
      <c r="G123" s="129"/>
      <c r="H123" s="129"/>
      <c r="I123" s="223">
        <v>0</v>
      </c>
      <c r="J123" s="223">
        <v>2793104240</v>
      </c>
      <c r="K123" s="223">
        <v>21834000</v>
      </c>
      <c r="L123" s="223">
        <v>39729670</v>
      </c>
      <c r="M123" s="223">
        <v>0</v>
      </c>
      <c r="N123" s="223">
        <v>0</v>
      </c>
      <c r="O123" s="223">
        <v>0</v>
      </c>
      <c r="P123" s="223">
        <v>0</v>
      </c>
      <c r="Q123" s="224">
        <f t="shared" si="58"/>
        <v>2753374570</v>
      </c>
      <c r="R123" s="130">
        <f t="shared" si="59"/>
        <v>2702844900</v>
      </c>
      <c r="S123" s="130">
        <v>50529670</v>
      </c>
      <c r="T123" s="225" t="str">
        <f t="shared" si="41"/>
        <v/>
      </c>
      <c r="U123" s="226">
        <f t="shared" si="42"/>
        <v>1.4224198807560438</v>
      </c>
      <c r="W123" s="113" t="s">
        <v>208</v>
      </c>
      <c r="X123" s="113" t="s">
        <v>72</v>
      </c>
      <c r="Y123" s="113" t="s">
        <v>201</v>
      </c>
      <c r="Z123" s="87" t="str">
        <f t="shared" si="44"/>
        <v/>
      </c>
      <c r="AA123" s="87" t="str">
        <f t="shared" si="44"/>
        <v/>
      </c>
    </row>
    <row r="124" spans="1:27" s="87" customFormat="1" ht="11.25" customHeight="1" x14ac:dyDescent="0.15">
      <c r="A124" s="125"/>
      <c r="B124" s="126"/>
      <c r="C124" s="127"/>
      <c r="D124" s="128"/>
      <c r="E124" s="127" t="str">
        <f>Y124</f>
        <v>224-251-006 지체상금</v>
      </c>
      <c r="F124" s="129"/>
      <c r="G124" s="129"/>
      <c r="H124" s="129"/>
      <c r="I124" s="223">
        <v>0</v>
      </c>
      <c r="J124" s="223">
        <v>56747280</v>
      </c>
      <c r="K124" s="223">
        <v>0</v>
      </c>
      <c r="L124" s="223">
        <v>0</v>
      </c>
      <c r="M124" s="223">
        <v>0</v>
      </c>
      <c r="N124" s="223">
        <v>0</v>
      </c>
      <c r="O124" s="223">
        <v>0</v>
      </c>
      <c r="P124" s="223">
        <v>0</v>
      </c>
      <c r="Q124" s="224">
        <f>J124-L124-P124</f>
        <v>56747280</v>
      </c>
      <c r="R124" s="130">
        <f>Q124-S124</f>
        <v>56747280</v>
      </c>
      <c r="S124" s="130">
        <v>0</v>
      </c>
      <c r="T124" s="225" t="str">
        <f>IFERROR((L124/F124)*100,"")</f>
        <v/>
      </c>
      <c r="U124" s="226">
        <f>IFERROR((L124/J124)*100,"")</f>
        <v>0</v>
      </c>
      <c r="W124" s="113" t="s">
        <v>208</v>
      </c>
      <c r="X124" s="113" t="s">
        <v>72</v>
      </c>
      <c r="Y124" s="113" t="s">
        <v>202</v>
      </c>
      <c r="Z124" s="87" t="str">
        <f t="shared" si="44"/>
        <v/>
      </c>
      <c r="AA124" s="87" t="str">
        <f t="shared" si="44"/>
        <v/>
      </c>
    </row>
    <row r="125" spans="1:27" s="87" customFormat="1" ht="11.25" customHeight="1" x14ac:dyDescent="0.15">
      <c r="A125" s="125"/>
      <c r="B125" s="126"/>
      <c r="C125" s="127"/>
      <c r="D125" s="128"/>
      <c r="E125" s="127" t="str">
        <f>Y125</f>
        <v>224-302-000 소송비용회수수입</v>
      </c>
      <c r="F125" s="129"/>
      <c r="G125" s="129"/>
      <c r="H125" s="129"/>
      <c r="I125" s="223">
        <v>0</v>
      </c>
      <c r="J125" s="223">
        <v>59690497</v>
      </c>
      <c r="K125" s="223">
        <v>0</v>
      </c>
      <c r="L125" s="223">
        <v>0</v>
      </c>
      <c r="M125" s="223">
        <v>0</v>
      </c>
      <c r="N125" s="223">
        <v>0</v>
      </c>
      <c r="O125" s="223">
        <v>0</v>
      </c>
      <c r="P125" s="223">
        <v>0</v>
      </c>
      <c r="Q125" s="224">
        <f>J125-L125-P125</f>
        <v>59690497</v>
      </c>
      <c r="R125" s="130">
        <f>Q125-S125</f>
        <v>59690497</v>
      </c>
      <c r="S125" s="130">
        <v>0</v>
      </c>
      <c r="T125" s="225" t="str">
        <f>IFERROR((L125/F125)*100,"")</f>
        <v/>
      </c>
      <c r="U125" s="226">
        <f>IFERROR((L125/J125)*100,"")</f>
        <v>0</v>
      </c>
      <c r="W125" s="113" t="s">
        <v>208</v>
      </c>
      <c r="X125" s="113" t="s">
        <v>72</v>
      </c>
      <c r="Y125" s="113" t="s">
        <v>203</v>
      </c>
      <c r="Z125" s="87" t="str">
        <f t="shared" si="44"/>
        <v/>
      </c>
      <c r="AA125" s="87" t="str">
        <f t="shared" si="44"/>
        <v/>
      </c>
    </row>
    <row r="126" spans="1:27" s="87" customFormat="1" ht="11.25" customHeight="1" x14ac:dyDescent="0.15">
      <c r="A126" s="125"/>
      <c r="B126" s="126"/>
      <c r="C126" s="127"/>
      <c r="D126" s="128"/>
      <c r="E126" s="127" t="str">
        <f t="shared" si="57"/>
        <v>224-328-000 그외수입</v>
      </c>
      <c r="F126" s="129"/>
      <c r="G126" s="129"/>
      <c r="H126" s="129"/>
      <c r="I126" s="223">
        <v>-351142</v>
      </c>
      <c r="J126" s="223">
        <v>198622675</v>
      </c>
      <c r="K126" s="223">
        <v>656001</v>
      </c>
      <c r="L126" s="223">
        <v>705143</v>
      </c>
      <c r="M126" s="223">
        <v>18820</v>
      </c>
      <c r="N126" s="223">
        <v>18820</v>
      </c>
      <c r="O126" s="223">
        <v>0</v>
      </c>
      <c r="P126" s="223">
        <v>0</v>
      </c>
      <c r="Q126" s="224">
        <f t="shared" si="58"/>
        <v>197917532</v>
      </c>
      <c r="R126" s="130">
        <f t="shared" si="59"/>
        <v>197917532</v>
      </c>
      <c r="S126" s="130">
        <v>0</v>
      </c>
      <c r="T126" s="225" t="str">
        <f t="shared" si="41"/>
        <v/>
      </c>
      <c r="U126" s="226">
        <f t="shared" si="42"/>
        <v>0.35501636457166835</v>
      </c>
      <c r="W126" s="113" t="s">
        <v>208</v>
      </c>
      <c r="X126" s="113" t="s">
        <v>72</v>
      </c>
      <c r="Y126" s="113" t="s">
        <v>207</v>
      </c>
      <c r="Z126" s="87" t="str">
        <f t="shared" si="44"/>
        <v/>
      </c>
      <c r="AA126" s="87" t="str">
        <f t="shared" si="44"/>
        <v/>
      </c>
    </row>
    <row r="127" spans="1:27" s="87" customFormat="1" ht="11.25" customHeight="1" x14ac:dyDescent="0.15">
      <c r="A127" s="125"/>
      <c r="B127" s="126"/>
      <c r="C127" s="127"/>
      <c r="D127" s="128"/>
      <c r="E127" s="127" t="str">
        <f>Y127</f>
        <v>231-004-000 영유아보육법위반과징금</v>
      </c>
      <c r="F127" s="129"/>
      <c r="G127" s="129"/>
      <c r="H127" s="129"/>
      <c r="I127" s="223">
        <v>0</v>
      </c>
      <c r="J127" s="223">
        <v>11700000</v>
      </c>
      <c r="K127" s="223">
        <v>0</v>
      </c>
      <c r="L127" s="223">
        <v>11700000</v>
      </c>
      <c r="M127" s="223">
        <v>0</v>
      </c>
      <c r="N127" s="223">
        <v>0</v>
      </c>
      <c r="O127" s="223">
        <v>0</v>
      </c>
      <c r="P127" s="223">
        <v>0</v>
      </c>
      <c r="Q127" s="224">
        <f>J127-L127-P127</f>
        <v>0</v>
      </c>
      <c r="R127" s="130">
        <f>Q127-S127</f>
        <v>0</v>
      </c>
      <c r="S127" s="130">
        <v>0</v>
      </c>
      <c r="T127" s="225" t="str">
        <f>IFERROR((L127/F127)*100,"")</f>
        <v/>
      </c>
      <c r="U127" s="226">
        <f>IFERROR((L127/J127)*100,"")</f>
        <v>100</v>
      </c>
      <c r="W127" s="113" t="s">
        <v>208</v>
      </c>
      <c r="X127" s="113" t="s">
        <v>72</v>
      </c>
      <c r="Y127" s="113" t="s">
        <v>212</v>
      </c>
      <c r="Z127" s="87" t="str">
        <f t="shared" si="44"/>
        <v/>
      </c>
      <c r="AA127" s="87" t="str">
        <f t="shared" si="44"/>
        <v/>
      </c>
    </row>
    <row r="128" spans="1:27" s="87" customFormat="1" ht="11.25" customHeight="1" x14ac:dyDescent="0.15">
      <c r="A128" s="125"/>
      <c r="B128" s="126"/>
      <c r="C128" s="127"/>
      <c r="D128" s="128"/>
      <c r="E128" s="127" t="str">
        <f t="shared" si="57"/>
        <v>231-005-000 노인장기요양보험법위반과징금</v>
      </c>
      <c r="F128" s="129"/>
      <c r="G128" s="129"/>
      <c r="H128" s="129"/>
      <c r="I128" s="223">
        <v>0</v>
      </c>
      <c r="J128" s="223">
        <v>55864790</v>
      </c>
      <c r="K128" s="223">
        <v>0</v>
      </c>
      <c r="L128" s="223">
        <v>0</v>
      </c>
      <c r="M128" s="223">
        <v>0</v>
      </c>
      <c r="N128" s="223">
        <v>0</v>
      </c>
      <c r="O128" s="223">
        <v>0</v>
      </c>
      <c r="P128" s="223">
        <v>0</v>
      </c>
      <c r="Q128" s="224">
        <f t="shared" si="58"/>
        <v>55864790</v>
      </c>
      <c r="R128" s="130">
        <f t="shared" si="59"/>
        <v>55864790</v>
      </c>
      <c r="S128" s="130">
        <v>0</v>
      </c>
      <c r="T128" s="225" t="str">
        <f t="shared" si="41"/>
        <v/>
      </c>
      <c r="U128" s="226">
        <f t="shared" si="42"/>
        <v>0</v>
      </c>
      <c r="W128" s="113" t="s">
        <v>208</v>
      </c>
      <c r="X128" s="113" t="s">
        <v>72</v>
      </c>
      <c r="Y128" s="113" t="s">
        <v>213</v>
      </c>
      <c r="Z128" s="87" t="str">
        <f t="shared" si="44"/>
        <v/>
      </c>
      <c r="AA128" s="87" t="str">
        <f t="shared" si="44"/>
        <v/>
      </c>
    </row>
    <row r="129" spans="1:27" s="87" customFormat="1" ht="11.25" customHeight="1" x14ac:dyDescent="0.15">
      <c r="A129" s="125"/>
      <c r="B129" s="126"/>
      <c r="C129" s="127"/>
      <c r="D129" s="128"/>
      <c r="E129" s="127" t="str">
        <f t="shared" si="57"/>
        <v>231-006-000 청소년보호법위반과징금</v>
      </c>
      <c r="F129" s="129"/>
      <c r="G129" s="129"/>
      <c r="H129" s="129"/>
      <c r="I129" s="223">
        <v>0</v>
      </c>
      <c r="J129" s="223">
        <v>20250000</v>
      </c>
      <c r="K129" s="223">
        <v>0</v>
      </c>
      <c r="L129" s="223">
        <v>100000</v>
      </c>
      <c r="M129" s="223">
        <v>0</v>
      </c>
      <c r="N129" s="223">
        <v>0</v>
      </c>
      <c r="O129" s="223">
        <v>0</v>
      </c>
      <c r="P129" s="223">
        <v>0</v>
      </c>
      <c r="Q129" s="224">
        <f t="shared" si="58"/>
        <v>20150000</v>
      </c>
      <c r="R129" s="130">
        <f t="shared" si="59"/>
        <v>20150000</v>
      </c>
      <c r="S129" s="130">
        <v>0</v>
      </c>
      <c r="T129" s="225" t="str">
        <f t="shared" si="41"/>
        <v/>
      </c>
      <c r="U129" s="226">
        <f t="shared" si="42"/>
        <v>0.49382716049382713</v>
      </c>
      <c r="W129" s="113" t="s">
        <v>208</v>
      </c>
      <c r="X129" s="113" t="s">
        <v>72</v>
      </c>
      <c r="Y129" s="113" t="s">
        <v>214</v>
      </c>
      <c r="Z129" s="87" t="str">
        <f t="shared" si="44"/>
        <v/>
      </c>
      <c r="AA129" s="87" t="str">
        <f t="shared" si="44"/>
        <v/>
      </c>
    </row>
    <row r="130" spans="1:27" s="87" customFormat="1" ht="11.25" customHeight="1" x14ac:dyDescent="0.15">
      <c r="A130" s="125"/>
      <c r="B130" s="126"/>
      <c r="C130" s="127"/>
      <c r="D130" s="128"/>
      <c r="E130" s="127" t="str">
        <f>Y130</f>
        <v>231-035-000 건설산업기본법위반과징금</v>
      </c>
      <c r="F130" s="129"/>
      <c r="G130" s="129"/>
      <c r="H130" s="129"/>
      <c r="I130" s="223">
        <v>0</v>
      </c>
      <c r="J130" s="223">
        <v>1169100</v>
      </c>
      <c r="K130" s="223">
        <v>0</v>
      </c>
      <c r="L130" s="223">
        <v>1169100</v>
      </c>
      <c r="M130" s="223">
        <v>0</v>
      </c>
      <c r="N130" s="223">
        <v>0</v>
      </c>
      <c r="O130" s="223">
        <v>0</v>
      </c>
      <c r="P130" s="223">
        <v>0</v>
      </c>
      <c r="Q130" s="224">
        <f>J130-L130-P130</f>
        <v>0</v>
      </c>
      <c r="R130" s="130">
        <f>Q130-S130</f>
        <v>0</v>
      </c>
      <c r="S130" s="130">
        <v>0</v>
      </c>
      <c r="T130" s="225" t="str">
        <f>IFERROR((L130/F130)*100,"")</f>
        <v/>
      </c>
      <c r="U130" s="226">
        <f>IFERROR((L130/J130)*100,"")</f>
        <v>100</v>
      </c>
      <c r="W130" s="113" t="s">
        <v>208</v>
      </c>
      <c r="X130" s="113" t="s">
        <v>72</v>
      </c>
      <c r="Y130" s="113" t="s">
        <v>215</v>
      </c>
      <c r="Z130" s="87" t="str">
        <f t="shared" si="44"/>
        <v/>
      </c>
      <c r="AA130" s="87" t="str">
        <f t="shared" si="44"/>
        <v/>
      </c>
    </row>
    <row r="131" spans="1:27" s="87" customFormat="1" ht="11.25" customHeight="1" x14ac:dyDescent="0.15">
      <c r="A131" s="125"/>
      <c r="B131" s="126"/>
      <c r="C131" s="127"/>
      <c r="D131" s="128"/>
      <c r="E131" s="127" t="str">
        <f t="shared" si="57"/>
        <v>231-035-001 건설업법과징금</v>
      </c>
      <c r="F131" s="129"/>
      <c r="G131" s="129"/>
      <c r="H131" s="129"/>
      <c r="I131" s="223">
        <v>-1169100</v>
      </c>
      <c r="J131" s="223">
        <v>0</v>
      </c>
      <c r="K131" s="223">
        <v>0</v>
      </c>
      <c r="L131" s="223">
        <v>0</v>
      </c>
      <c r="M131" s="223">
        <v>0</v>
      </c>
      <c r="N131" s="223">
        <v>0</v>
      </c>
      <c r="O131" s="223">
        <v>0</v>
      </c>
      <c r="P131" s="223">
        <v>0</v>
      </c>
      <c r="Q131" s="224">
        <f t="shared" si="58"/>
        <v>0</v>
      </c>
      <c r="R131" s="130">
        <f t="shared" si="59"/>
        <v>0</v>
      </c>
      <c r="S131" s="130">
        <v>0</v>
      </c>
      <c r="T131" s="225" t="str">
        <f t="shared" si="41"/>
        <v/>
      </c>
      <c r="U131" s="226" t="str">
        <f t="shared" si="42"/>
        <v/>
      </c>
      <c r="W131" s="113" t="s">
        <v>208</v>
      </c>
      <c r="X131" s="113" t="s">
        <v>72</v>
      </c>
      <c r="Y131" s="113" t="s">
        <v>216</v>
      </c>
      <c r="Z131" s="87" t="str">
        <f t="shared" si="44"/>
        <v/>
      </c>
      <c r="AA131" s="87" t="str">
        <f t="shared" si="44"/>
        <v/>
      </c>
    </row>
    <row r="132" spans="1:27" s="87" customFormat="1" ht="11.25" customHeight="1" x14ac:dyDescent="0.15">
      <c r="A132" s="125"/>
      <c r="B132" s="126"/>
      <c r="C132" s="127"/>
      <c r="D132" s="128"/>
      <c r="E132" s="127" t="str">
        <f t="shared" si="57"/>
        <v>231-038-001 음반비디오물및게임물에관한법위반과징금</v>
      </c>
      <c r="F132" s="129"/>
      <c r="G132" s="129"/>
      <c r="H132" s="129"/>
      <c r="I132" s="223">
        <v>0</v>
      </c>
      <c r="J132" s="223">
        <v>2205000</v>
      </c>
      <c r="K132" s="223">
        <v>0</v>
      </c>
      <c r="L132" s="223">
        <v>500000</v>
      </c>
      <c r="M132" s="223">
        <v>0</v>
      </c>
      <c r="N132" s="223">
        <v>0</v>
      </c>
      <c r="O132" s="223">
        <v>0</v>
      </c>
      <c r="P132" s="223">
        <v>0</v>
      </c>
      <c r="Q132" s="224">
        <f t="shared" si="58"/>
        <v>1705000</v>
      </c>
      <c r="R132" s="130">
        <f t="shared" si="59"/>
        <v>1705000</v>
      </c>
      <c r="S132" s="130">
        <v>0</v>
      </c>
      <c r="T132" s="225" t="str">
        <f t="shared" si="41"/>
        <v/>
      </c>
      <c r="U132" s="226">
        <f t="shared" si="42"/>
        <v>22.67573696145125</v>
      </c>
      <c r="W132" s="113" t="s">
        <v>208</v>
      </c>
      <c r="X132" s="113" t="s">
        <v>72</v>
      </c>
      <c r="Y132" s="113" t="s">
        <v>217</v>
      </c>
      <c r="Z132" s="87" t="str">
        <f t="shared" si="44"/>
        <v/>
      </c>
      <c r="AA132" s="87" t="str">
        <f t="shared" si="44"/>
        <v/>
      </c>
    </row>
    <row r="133" spans="1:27" s="87" customFormat="1" ht="11.25" customHeight="1" x14ac:dyDescent="0.15">
      <c r="A133" s="125"/>
      <c r="B133" s="126"/>
      <c r="C133" s="127"/>
      <c r="D133" s="128"/>
      <c r="E133" s="127" t="str">
        <f>Y133</f>
        <v>231-049-002 부동산실권리자명의등기법과징금</v>
      </c>
      <c r="F133" s="129"/>
      <c r="G133" s="129"/>
      <c r="H133" s="129"/>
      <c r="I133" s="223">
        <v>0</v>
      </c>
      <c r="J133" s="223">
        <v>3264440363</v>
      </c>
      <c r="K133" s="223">
        <v>0</v>
      </c>
      <c r="L133" s="223">
        <v>0</v>
      </c>
      <c r="M133" s="223">
        <v>0</v>
      </c>
      <c r="N133" s="223">
        <v>0</v>
      </c>
      <c r="O133" s="223">
        <v>0</v>
      </c>
      <c r="P133" s="223">
        <v>0</v>
      </c>
      <c r="Q133" s="224">
        <f>J133-L133-P133</f>
        <v>3264440363</v>
      </c>
      <c r="R133" s="130">
        <f>Q133-S133</f>
        <v>3003021413</v>
      </c>
      <c r="S133" s="130">
        <v>261418950</v>
      </c>
      <c r="T133" s="225" t="str">
        <f>IFERROR((L133/F133)*100,"")</f>
        <v/>
      </c>
      <c r="U133" s="226">
        <f>IFERROR((L133/J133)*100,"")</f>
        <v>0</v>
      </c>
      <c r="W133" s="113" t="s">
        <v>208</v>
      </c>
      <c r="X133" s="113" t="s">
        <v>72</v>
      </c>
      <c r="Y133" s="113" t="s">
        <v>218</v>
      </c>
      <c r="Z133" s="87" t="str">
        <f t="shared" si="44"/>
        <v/>
      </c>
      <c r="AA133" s="87" t="str">
        <f t="shared" si="44"/>
        <v/>
      </c>
    </row>
    <row r="134" spans="1:27" s="87" customFormat="1" ht="11.25" customHeight="1" x14ac:dyDescent="0.15">
      <c r="A134" s="125"/>
      <c r="B134" s="126"/>
      <c r="C134" s="127"/>
      <c r="D134" s="128"/>
      <c r="E134" s="127" t="str">
        <f t="shared" si="57"/>
        <v>232-001-001 부동산실권리자명의등기법이행강제금</v>
      </c>
      <c r="F134" s="129"/>
      <c r="G134" s="129"/>
      <c r="H134" s="129"/>
      <c r="I134" s="223">
        <v>0</v>
      </c>
      <c r="J134" s="223">
        <v>427352060</v>
      </c>
      <c r="K134" s="223">
        <v>0</v>
      </c>
      <c r="L134" s="223">
        <v>0</v>
      </c>
      <c r="M134" s="223">
        <v>0</v>
      </c>
      <c r="N134" s="223">
        <v>0</v>
      </c>
      <c r="O134" s="223">
        <v>0</v>
      </c>
      <c r="P134" s="223">
        <v>0</v>
      </c>
      <c r="Q134" s="224">
        <f t="shared" si="58"/>
        <v>427352060</v>
      </c>
      <c r="R134" s="130">
        <f t="shared" si="59"/>
        <v>370922060</v>
      </c>
      <c r="S134" s="130">
        <v>56430000</v>
      </c>
      <c r="T134" s="225" t="str">
        <f t="shared" si="41"/>
        <v/>
      </c>
      <c r="U134" s="226">
        <f t="shared" si="42"/>
        <v>0</v>
      </c>
      <c r="W134" s="113" t="s">
        <v>208</v>
      </c>
      <c r="X134" s="113" t="s">
        <v>72</v>
      </c>
      <c r="Y134" s="113" t="s">
        <v>219</v>
      </c>
      <c r="Z134" s="87" t="str">
        <f t="shared" si="44"/>
        <v/>
      </c>
      <c r="AA134" s="87" t="str">
        <f t="shared" si="44"/>
        <v/>
      </c>
    </row>
    <row r="135" spans="1:27" s="87" customFormat="1" ht="11.25" customHeight="1" x14ac:dyDescent="0.15">
      <c r="A135" s="125"/>
      <c r="B135" s="126"/>
      <c r="C135" s="127"/>
      <c r="D135" s="128"/>
      <c r="E135" s="127" t="str">
        <f t="shared" si="57"/>
        <v>232-003-000 건축법이행강제금</v>
      </c>
      <c r="F135" s="129"/>
      <c r="G135" s="129"/>
      <c r="H135" s="129"/>
      <c r="I135" s="223">
        <v>-4112150</v>
      </c>
      <c r="J135" s="223">
        <v>184226310</v>
      </c>
      <c r="K135" s="223">
        <v>11203280</v>
      </c>
      <c r="L135" s="223">
        <v>49705410</v>
      </c>
      <c r="M135" s="223">
        <v>0</v>
      </c>
      <c r="N135" s="223">
        <v>0</v>
      </c>
      <c r="O135" s="223">
        <v>0</v>
      </c>
      <c r="P135" s="223">
        <v>777120</v>
      </c>
      <c r="Q135" s="224">
        <f t="shared" si="58"/>
        <v>133743780</v>
      </c>
      <c r="R135" s="130">
        <f t="shared" si="59"/>
        <v>133743780</v>
      </c>
      <c r="S135" s="130">
        <v>0</v>
      </c>
      <c r="T135" s="225" t="str">
        <f t="shared" si="41"/>
        <v/>
      </c>
      <c r="U135" s="226">
        <f t="shared" si="42"/>
        <v>26.980625080098491</v>
      </c>
      <c r="W135" s="113" t="s">
        <v>208</v>
      </c>
      <c r="X135" s="113" t="s">
        <v>72</v>
      </c>
      <c r="Y135" s="113" t="s">
        <v>220</v>
      </c>
      <c r="Z135" s="87" t="str">
        <f t="shared" si="44"/>
        <v/>
      </c>
      <c r="AA135" s="87" t="str">
        <f t="shared" si="44"/>
        <v/>
      </c>
    </row>
    <row r="136" spans="1:27" s="87" customFormat="1" ht="11.25" customHeight="1" x14ac:dyDescent="0.15">
      <c r="A136" s="125"/>
      <c r="B136" s="126"/>
      <c r="C136" s="127"/>
      <c r="D136" s="128"/>
      <c r="E136" s="127" t="str">
        <f t="shared" si="57"/>
        <v>232-004-001 옥외광고물이행강제금</v>
      </c>
      <c r="F136" s="129"/>
      <c r="G136" s="129"/>
      <c r="H136" s="129"/>
      <c r="I136" s="223">
        <v>0</v>
      </c>
      <c r="J136" s="223">
        <v>7200000</v>
      </c>
      <c r="K136" s="223">
        <v>0</v>
      </c>
      <c r="L136" s="223">
        <v>0</v>
      </c>
      <c r="M136" s="223">
        <v>0</v>
      </c>
      <c r="N136" s="223">
        <v>0</v>
      </c>
      <c r="O136" s="223">
        <v>0</v>
      </c>
      <c r="P136" s="223">
        <v>0</v>
      </c>
      <c r="Q136" s="224">
        <f t="shared" si="58"/>
        <v>7200000</v>
      </c>
      <c r="R136" s="130">
        <f t="shared" si="59"/>
        <v>7200000</v>
      </c>
      <c r="S136" s="130">
        <v>0</v>
      </c>
      <c r="T136" s="225" t="str">
        <f t="shared" si="41"/>
        <v/>
      </c>
      <c r="U136" s="226">
        <f t="shared" si="42"/>
        <v>0</v>
      </c>
      <c r="W136" s="113" t="s">
        <v>208</v>
      </c>
      <c r="X136" s="113" t="s">
        <v>72</v>
      </c>
      <c r="Y136" s="113" t="s">
        <v>221</v>
      </c>
      <c r="Z136" s="87" t="str">
        <f t="shared" si="44"/>
        <v/>
      </c>
      <c r="AA136" s="87" t="str">
        <f t="shared" si="44"/>
        <v/>
      </c>
    </row>
    <row r="137" spans="1:27" s="87" customFormat="1" ht="11.25" customHeight="1" x14ac:dyDescent="0.15">
      <c r="A137" s="125"/>
      <c r="B137" s="126"/>
      <c r="C137" s="127"/>
      <c r="D137" s="128"/>
      <c r="E137" s="127" t="str">
        <f t="shared" si="57"/>
        <v>233-001-000 국유재산변상금</v>
      </c>
      <c r="F137" s="129"/>
      <c r="G137" s="129"/>
      <c r="H137" s="129"/>
      <c r="I137" s="223">
        <v>0</v>
      </c>
      <c r="J137" s="223">
        <v>-3556931</v>
      </c>
      <c r="K137" s="223">
        <v>0</v>
      </c>
      <c r="L137" s="223">
        <v>0</v>
      </c>
      <c r="M137" s="223">
        <v>0</v>
      </c>
      <c r="N137" s="223">
        <v>0</v>
      </c>
      <c r="O137" s="223">
        <v>0</v>
      </c>
      <c r="P137" s="223">
        <v>0</v>
      </c>
      <c r="Q137" s="224">
        <f t="shared" si="58"/>
        <v>-3556931</v>
      </c>
      <c r="R137" s="130">
        <f t="shared" si="59"/>
        <v>-3556931</v>
      </c>
      <c r="S137" s="130">
        <v>0</v>
      </c>
      <c r="T137" s="225" t="str">
        <f t="shared" si="41"/>
        <v/>
      </c>
      <c r="U137" s="226">
        <f t="shared" si="42"/>
        <v>0</v>
      </c>
      <c r="W137" s="113" t="s">
        <v>208</v>
      </c>
      <c r="X137" s="113" t="s">
        <v>72</v>
      </c>
      <c r="Y137" s="113" t="s">
        <v>222</v>
      </c>
      <c r="Z137" s="87" t="str">
        <f t="shared" ref="Z137:AA200" si="60">MID(C137,8,99)</f>
        <v/>
      </c>
      <c r="AA137" s="87" t="str">
        <f t="shared" si="60"/>
        <v/>
      </c>
    </row>
    <row r="138" spans="1:27" s="87" customFormat="1" ht="11.25" customHeight="1" x14ac:dyDescent="0.15">
      <c r="A138" s="125"/>
      <c r="B138" s="126"/>
      <c r="C138" s="127"/>
      <c r="D138" s="128"/>
      <c r="E138" s="127" t="str">
        <f t="shared" si="57"/>
        <v>233-002-002 구유재산변상금</v>
      </c>
      <c r="F138" s="129"/>
      <c r="G138" s="129"/>
      <c r="H138" s="129"/>
      <c r="I138" s="223">
        <v>0</v>
      </c>
      <c r="J138" s="223">
        <v>74164850</v>
      </c>
      <c r="K138" s="223">
        <v>0</v>
      </c>
      <c r="L138" s="223">
        <v>592820</v>
      </c>
      <c r="M138" s="223">
        <v>0</v>
      </c>
      <c r="N138" s="223">
        <v>0</v>
      </c>
      <c r="O138" s="223">
        <v>0</v>
      </c>
      <c r="P138" s="223">
        <v>0</v>
      </c>
      <c r="Q138" s="224">
        <f t="shared" si="58"/>
        <v>73572030</v>
      </c>
      <c r="R138" s="130">
        <f t="shared" si="59"/>
        <v>73572030</v>
      </c>
      <c r="S138" s="130">
        <v>0</v>
      </c>
      <c r="T138" s="225" t="str">
        <f t="shared" si="41"/>
        <v/>
      </c>
      <c r="U138" s="226">
        <f t="shared" si="42"/>
        <v>0.79932744420031854</v>
      </c>
      <c r="W138" s="113" t="s">
        <v>208</v>
      </c>
      <c r="X138" s="113" t="s">
        <v>72</v>
      </c>
      <c r="Y138" s="113" t="s">
        <v>223</v>
      </c>
      <c r="Z138" s="87" t="str">
        <f t="shared" si="60"/>
        <v/>
      </c>
      <c r="AA138" s="87" t="str">
        <f t="shared" si="60"/>
        <v/>
      </c>
    </row>
    <row r="139" spans="1:27" s="87" customFormat="1" ht="11.25" customHeight="1" x14ac:dyDescent="0.15">
      <c r="A139" s="125"/>
      <c r="B139" s="126"/>
      <c r="C139" s="127"/>
      <c r="D139" s="128"/>
      <c r="E139" s="127" t="str">
        <f t="shared" si="57"/>
        <v>233-002-005 시유재산변상금</v>
      </c>
      <c r="F139" s="129"/>
      <c r="G139" s="129"/>
      <c r="H139" s="129"/>
      <c r="I139" s="223">
        <v>920</v>
      </c>
      <c r="J139" s="223">
        <v>124739990</v>
      </c>
      <c r="K139" s="223">
        <v>378770</v>
      </c>
      <c r="L139" s="223">
        <v>378770</v>
      </c>
      <c r="M139" s="223">
        <v>0</v>
      </c>
      <c r="N139" s="223">
        <v>0</v>
      </c>
      <c r="O139" s="223">
        <v>0</v>
      </c>
      <c r="P139" s="223">
        <v>0</v>
      </c>
      <c r="Q139" s="224">
        <f t="shared" si="58"/>
        <v>124361220</v>
      </c>
      <c r="R139" s="130">
        <f t="shared" si="59"/>
        <v>124361220</v>
      </c>
      <c r="S139" s="130">
        <v>0</v>
      </c>
      <c r="T139" s="225" t="str">
        <f t="shared" ref="T139:T205" si="61">IFERROR((L139/F139)*100,"")</f>
        <v/>
      </c>
      <c r="U139" s="226">
        <f t="shared" ref="U139:U205" si="62">IFERROR((L139/J139)*100,"")</f>
        <v>0.30364761132336149</v>
      </c>
      <c r="W139" s="113" t="s">
        <v>208</v>
      </c>
      <c r="X139" s="113" t="s">
        <v>72</v>
      </c>
      <c r="Y139" s="113" t="s">
        <v>224</v>
      </c>
      <c r="Z139" s="87" t="str">
        <f t="shared" si="60"/>
        <v/>
      </c>
      <c r="AA139" s="87" t="str">
        <f t="shared" si="60"/>
        <v/>
      </c>
    </row>
    <row r="140" spans="1:27" s="87" customFormat="1" ht="11.25" customHeight="1" x14ac:dyDescent="0.15">
      <c r="A140" s="125"/>
      <c r="B140" s="126"/>
      <c r="C140" s="127"/>
      <c r="D140" s="128"/>
      <c r="E140" s="127" t="str">
        <f t="shared" si="57"/>
        <v>233-002-006 공유재산무단점유변상금</v>
      </c>
      <c r="F140" s="129"/>
      <c r="G140" s="129"/>
      <c r="H140" s="129"/>
      <c r="I140" s="223">
        <v>0</v>
      </c>
      <c r="J140" s="223">
        <v>29911180</v>
      </c>
      <c r="K140" s="223">
        <v>0</v>
      </c>
      <c r="L140" s="223">
        <v>0</v>
      </c>
      <c r="M140" s="223">
        <v>0</v>
      </c>
      <c r="N140" s="223">
        <v>0</v>
      </c>
      <c r="O140" s="223">
        <v>0</v>
      </c>
      <c r="P140" s="223">
        <v>0</v>
      </c>
      <c r="Q140" s="224">
        <f t="shared" si="58"/>
        <v>29911180</v>
      </c>
      <c r="R140" s="130">
        <f t="shared" si="59"/>
        <v>29911180</v>
      </c>
      <c r="S140" s="130">
        <v>0</v>
      </c>
      <c r="T140" s="225" t="str">
        <f t="shared" si="61"/>
        <v/>
      </c>
      <c r="U140" s="226">
        <f t="shared" si="62"/>
        <v>0</v>
      </c>
      <c r="W140" s="113" t="s">
        <v>208</v>
      </c>
      <c r="X140" s="113" t="s">
        <v>72</v>
      </c>
      <c r="Y140" s="113" t="s">
        <v>225</v>
      </c>
      <c r="Z140" s="87" t="str">
        <f t="shared" si="60"/>
        <v/>
      </c>
      <c r="AA140" s="87" t="str">
        <f t="shared" si="60"/>
        <v/>
      </c>
    </row>
    <row r="141" spans="1:27" s="87" customFormat="1" ht="11.25" customHeight="1" x14ac:dyDescent="0.15">
      <c r="A141" s="125"/>
      <c r="B141" s="126"/>
      <c r="C141" s="127"/>
      <c r="D141" s="128"/>
      <c r="E141" s="127" t="str">
        <f t="shared" si="57"/>
        <v>233-002-007 공유재산법변상금</v>
      </c>
      <c r="F141" s="129"/>
      <c r="G141" s="129"/>
      <c r="H141" s="129"/>
      <c r="I141" s="223">
        <v>0</v>
      </c>
      <c r="J141" s="223">
        <v>498315590</v>
      </c>
      <c r="K141" s="223">
        <v>0</v>
      </c>
      <c r="L141" s="223">
        <v>0</v>
      </c>
      <c r="M141" s="223">
        <v>0</v>
      </c>
      <c r="N141" s="223">
        <v>0</v>
      </c>
      <c r="O141" s="223">
        <v>0</v>
      </c>
      <c r="P141" s="223">
        <v>0</v>
      </c>
      <c r="Q141" s="224">
        <f t="shared" si="58"/>
        <v>498315590</v>
      </c>
      <c r="R141" s="130">
        <f t="shared" si="59"/>
        <v>498315590</v>
      </c>
      <c r="S141" s="130">
        <v>0</v>
      </c>
      <c r="T141" s="225" t="str">
        <f t="shared" si="61"/>
        <v/>
      </c>
      <c r="U141" s="226">
        <f t="shared" si="62"/>
        <v>0</v>
      </c>
      <c r="W141" s="113" t="s">
        <v>208</v>
      </c>
      <c r="X141" s="113" t="s">
        <v>72</v>
      </c>
      <c r="Y141" s="113" t="s">
        <v>226</v>
      </c>
      <c r="Z141" s="87" t="str">
        <f t="shared" si="60"/>
        <v/>
      </c>
      <c r="AA141" s="87" t="str">
        <f t="shared" si="60"/>
        <v/>
      </c>
    </row>
    <row r="142" spans="1:27" s="87" customFormat="1" ht="11.25" customHeight="1" x14ac:dyDescent="0.15">
      <c r="A142" s="125"/>
      <c r="B142" s="126"/>
      <c r="C142" s="127"/>
      <c r="D142" s="128"/>
      <c r="E142" s="127" t="str">
        <f t="shared" si="57"/>
        <v>233-004-000 도로사용료변상금</v>
      </c>
      <c r="F142" s="129"/>
      <c r="G142" s="129"/>
      <c r="H142" s="129"/>
      <c r="I142" s="223">
        <v>0</v>
      </c>
      <c r="J142" s="223">
        <v>14395500</v>
      </c>
      <c r="K142" s="223">
        <v>18450</v>
      </c>
      <c r="L142" s="223">
        <v>1652550</v>
      </c>
      <c r="M142" s="223">
        <v>0</v>
      </c>
      <c r="N142" s="223">
        <v>0</v>
      </c>
      <c r="O142" s="223">
        <v>0</v>
      </c>
      <c r="P142" s="223">
        <v>0</v>
      </c>
      <c r="Q142" s="224">
        <f t="shared" si="58"/>
        <v>12742950</v>
      </c>
      <c r="R142" s="130">
        <f t="shared" si="59"/>
        <v>12742950</v>
      </c>
      <c r="S142" s="130">
        <v>0</v>
      </c>
      <c r="T142" s="225" t="str">
        <f t="shared" si="61"/>
        <v/>
      </c>
      <c r="U142" s="226">
        <f t="shared" si="62"/>
        <v>11.479629050745025</v>
      </c>
      <c r="W142" s="113" t="s">
        <v>208</v>
      </c>
      <c r="X142" s="113" t="s">
        <v>72</v>
      </c>
      <c r="Y142" s="113" t="s">
        <v>227</v>
      </c>
      <c r="Z142" s="87" t="str">
        <f t="shared" si="60"/>
        <v/>
      </c>
      <c r="AA142" s="87" t="str">
        <f t="shared" si="60"/>
        <v/>
      </c>
    </row>
    <row r="143" spans="1:27" s="87" customFormat="1" ht="11.25" customHeight="1" x14ac:dyDescent="0.15">
      <c r="A143" s="125"/>
      <c r="B143" s="126"/>
      <c r="C143" s="127"/>
      <c r="D143" s="128"/>
      <c r="E143" s="127" t="str">
        <f t="shared" si="57"/>
        <v>233-009-000 기타변상금</v>
      </c>
      <c r="F143" s="129"/>
      <c r="G143" s="129"/>
      <c r="H143" s="129"/>
      <c r="I143" s="223">
        <v>-18337180</v>
      </c>
      <c r="J143" s="223">
        <v>-17378100</v>
      </c>
      <c r="K143" s="223">
        <v>-18337180</v>
      </c>
      <c r="L143" s="223">
        <v>-18337180</v>
      </c>
      <c r="M143" s="223">
        <v>18337180</v>
      </c>
      <c r="N143" s="223">
        <v>18337180</v>
      </c>
      <c r="O143" s="223">
        <v>0</v>
      </c>
      <c r="P143" s="223">
        <v>0</v>
      </c>
      <c r="Q143" s="224">
        <f t="shared" si="58"/>
        <v>959080</v>
      </c>
      <c r="R143" s="130">
        <f t="shared" si="59"/>
        <v>959080</v>
      </c>
      <c r="S143" s="130">
        <v>0</v>
      </c>
      <c r="T143" s="225" t="str">
        <f t="shared" si="61"/>
        <v/>
      </c>
      <c r="U143" s="226">
        <f t="shared" si="62"/>
        <v>105.51890022499583</v>
      </c>
      <c r="W143" s="113" t="s">
        <v>208</v>
      </c>
      <c r="X143" s="113" t="s">
        <v>72</v>
      </c>
      <c r="Y143" s="113" t="s">
        <v>228</v>
      </c>
      <c r="Z143" s="87" t="str">
        <f t="shared" si="60"/>
        <v/>
      </c>
      <c r="AA143" s="87" t="str">
        <f t="shared" si="60"/>
        <v/>
      </c>
    </row>
    <row r="144" spans="1:27" s="87" customFormat="1" ht="11.25" customHeight="1" x14ac:dyDescent="0.15">
      <c r="A144" s="125"/>
      <c r="B144" s="126"/>
      <c r="C144" s="127"/>
      <c r="D144" s="128"/>
      <c r="E144" s="127" t="str">
        <f t="shared" si="57"/>
        <v>234-001-000 자동차관리법위반과태료</v>
      </c>
      <c r="F144" s="129"/>
      <c r="G144" s="129"/>
      <c r="H144" s="129"/>
      <c r="I144" s="223">
        <v>868180</v>
      </c>
      <c r="J144" s="223">
        <v>112792340</v>
      </c>
      <c r="K144" s="223">
        <v>0</v>
      </c>
      <c r="L144" s="223">
        <v>62700</v>
      </c>
      <c r="M144" s="223">
        <v>0</v>
      </c>
      <c r="N144" s="223">
        <v>0</v>
      </c>
      <c r="O144" s="223">
        <v>0</v>
      </c>
      <c r="P144" s="223">
        <v>3584000</v>
      </c>
      <c r="Q144" s="224">
        <f t="shared" si="58"/>
        <v>109145640</v>
      </c>
      <c r="R144" s="130">
        <f t="shared" si="59"/>
        <v>109145640</v>
      </c>
      <c r="S144" s="130">
        <v>0</v>
      </c>
      <c r="T144" s="225" t="str">
        <f t="shared" si="61"/>
        <v/>
      </c>
      <c r="U144" s="226">
        <f t="shared" si="62"/>
        <v>5.5588881301691227E-2</v>
      </c>
      <c r="W144" s="113" t="s">
        <v>208</v>
      </c>
      <c r="X144" s="113" t="s">
        <v>72</v>
      </c>
      <c r="Y144" s="113" t="s">
        <v>229</v>
      </c>
      <c r="Z144" s="87" t="str">
        <f t="shared" si="60"/>
        <v/>
      </c>
      <c r="AA144" s="87" t="str">
        <f t="shared" si="60"/>
        <v/>
      </c>
    </row>
    <row r="145" spans="1:27" s="87" customFormat="1" ht="11.25" customHeight="1" x14ac:dyDescent="0.15">
      <c r="A145" s="125"/>
      <c r="B145" s="126"/>
      <c r="C145" s="127"/>
      <c r="D145" s="128"/>
      <c r="E145" s="127" t="str">
        <f t="shared" si="57"/>
        <v>234-001-015 자동차등록위반과태료</v>
      </c>
      <c r="F145" s="129"/>
      <c r="G145" s="129"/>
      <c r="H145" s="129"/>
      <c r="I145" s="223">
        <v>363840</v>
      </c>
      <c r="J145" s="223">
        <v>123088550</v>
      </c>
      <c r="K145" s="223">
        <v>0</v>
      </c>
      <c r="L145" s="223">
        <v>760820</v>
      </c>
      <c r="M145" s="223">
        <v>0</v>
      </c>
      <c r="N145" s="223">
        <v>0</v>
      </c>
      <c r="O145" s="223">
        <v>0</v>
      </c>
      <c r="P145" s="223">
        <v>0</v>
      </c>
      <c r="Q145" s="224">
        <f t="shared" si="58"/>
        <v>122327730</v>
      </c>
      <c r="R145" s="130">
        <f t="shared" si="59"/>
        <v>122327730</v>
      </c>
      <c r="S145" s="130">
        <v>0</v>
      </c>
      <c r="T145" s="225" t="str">
        <f t="shared" si="61"/>
        <v/>
      </c>
      <c r="U145" s="226">
        <f t="shared" si="62"/>
        <v>0.61810785812327795</v>
      </c>
      <c r="W145" s="113" t="s">
        <v>208</v>
      </c>
      <c r="X145" s="113" t="s">
        <v>72</v>
      </c>
      <c r="Y145" s="113" t="s">
        <v>230</v>
      </c>
      <c r="Z145" s="87" t="str">
        <f t="shared" si="60"/>
        <v/>
      </c>
      <c r="AA145" s="87" t="str">
        <f t="shared" si="60"/>
        <v/>
      </c>
    </row>
    <row r="146" spans="1:27" s="87" customFormat="1" ht="11.25" customHeight="1" x14ac:dyDescent="0.15">
      <c r="A146" s="125"/>
      <c r="B146" s="126"/>
      <c r="C146" s="127"/>
      <c r="D146" s="128"/>
      <c r="E146" s="127" t="str">
        <f t="shared" si="57"/>
        <v>234-001-035 배출가스정밀검사과태료</v>
      </c>
      <c r="F146" s="129"/>
      <c r="G146" s="129"/>
      <c r="H146" s="129"/>
      <c r="I146" s="223">
        <v>635400</v>
      </c>
      <c r="J146" s="223">
        <v>245375335</v>
      </c>
      <c r="K146" s="223">
        <v>635400</v>
      </c>
      <c r="L146" s="223">
        <v>2315400</v>
      </c>
      <c r="M146" s="223">
        <v>0</v>
      </c>
      <c r="N146" s="223">
        <v>0</v>
      </c>
      <c r="O146" s="223">
        <v>0</v>
      </c>
      <c r="P146" s="223">
        <v>4833000</v>
      </c>
      <c r="Q146" s="224">
        <f t="shared" si="58"/>
        <v>238226935</v>
      </c>
      <c r="R146" s="130">
        <f t="shared" si="59"/>
        <v>238226935</v>
      </c>
      <c r="S146" s="130">
        <v>0</v>
      </c>
      <c r="T146" s="225" t="str">
        <f t="shared" si="61"/>
        <v/>
      </c>
      <c r="U146" s="226">
        <f t="shared" si="62"/>
        <v>0.94361562461035464</v>
      </c>
      <c r="W146" s="113" t="s">
        <v>208</v>
      </c>
      <c r="X146" s="113" t="s">
        <v>72</v>
      </c>
      <c r="Y146" s="113" t="s">
        <v>231</v>
      </c>
      <c r="Z146" s="87" t="str">
        <f t="shared" si="60"/>
        <v/>
      </c>
      <c r="AA146" s="87" t="str">
        <f t="shared" si="60"/>
        <v/>
      </c>
    </row>
    <row r="147" spans="1:27" s="87" customFormat="1" ht="11.25" customHeight="1" x14ac:dyDescent="0.15">
      <c r="A147" s="125"/>
      <c r="B147" s="126"/>
      <c r="C147" s="127"/>
      <c r="D147" s="128"/>
      <c r="E147" s="127" t="str">
        <f t="shared" si="57"/>
        <v>234-001-036 이륜자동차배출가스정기검사과태료</v>
      </c>
      <c r="F147" s="129"/>
      <c r="G147" s="129"/>
      <c r="H147" s="129"/>
      <c r="I147" s="223">
        <v>146100</v>
      </c>
      <c r="J147" s="223">
        <v>14166640</v>
      </c>
      <c r="K147" s="223">
        <v>45760</v>
      </c>
      <c r="L147" s="223">
        <v>582220</v>
      </c>
      <c r="M147" s="223">
        <v>0</v>
      </c>
      <c r="N147" s="223">
        <v>0</v>
      </c>
      <c r="O147" s="223">
        <v>0</v>
      </c>
      <c r="P147" s="223">
        <v>0</v>
      </c>
      <c r="Q147" s="224">
        <f t="shared" si="58"/>
        <v>13584420</v>
      </c>
      <c r="R147" s="130">
        <f t="shared" si="59"/>
        <v>13584420</v>
      </c>
      <c r="S147" s="130">
        <v>0</v>
      </c>
      <c r="T147" s="225" t="str">
        <f t="shared" si="61"/>
        <v/>
      </c>
      <c r="U147" s="226">
        <f t="shared" si="62"/>
        <v>4.1097959713806516</v>
      </c>
      <c r="W147" s="113" t="s">
        <v>208</v>
      </c>
      <c r="X147" s="113" t="s">
        <v>72</v>
      </c>
      <c r="Y147" s="113" t="s">
        <v>232</v>
      </c>
      <c r="Z147" s="87" t="str">
        <f t="shared" si="60"/>
        <v/>
      </c>
      <c r="AA147" s="87" t="str">
        <f t="shared" si="60"/>
        <v/>
      </c>
    </row>
    <row r="148" spans="1:27" s="87" customFormat="1" ht="11.25" customHeight="1" x14ac:dyDescent="0.15">
      <c r="A148" s="125"/>
      <c r="B148" s="126"/>
      <c r="C148" s="127"/>
      <c r="D148" s="128"/>
      <c r="E148" s="127" t="str">
        <f t="shared" si="57"/>
        <v>234-002-000 자동차검사지연과태료</v>
      </c>
      <c r="F148" s="129"/>
      <c r="G148" s="129"/>
      <c r="H148" s="129"/>
      <c r="I148" s="223">
        <v>11824900</v>
      </c>
      <c r="J148" s="223">
        <v>2291283514</v>
      </c>
      <c r="K148" s="223">
        <v>13833480</v>
      </c>
      <c r="L148" s="223">
        <v>46759020</v>
      </c>
      <c r="M148" s="223">
        <v>0</v>
      </c>
      <c r="N148" s="223">
        <v>112030</v>
      </c>
      <c r="O148" s="223">
        <v>0</v>
      </c>
      <c r="P148" s="223">
        <v>28963150</v>
      </c>
      <c r="Q148" s="224">
        <f t="shared" si="58"/>
        <v>2215561344</v>
      </c>
      <c r="R148" s="130">
        <f t="shared" si="59"/>
        <v>2215561344</v>
      </c>
      <c r="S148" s="130">
        <v>0</v>
      </c>
      <c r="T148" s="225" t="str">
        <f t="shared" si="61"/>
        <v/>
      </c>
      <c r="U148" s="226">
        <f t="shared" si="62"/>
        <v>2.0407347983912567</v>
      </c>
      <c r="W148" s="113" t="s">
        <v>208</v>
      </c>
      <c r="X148" s="113" t="s">
        <v>72</v>
      </c>
      <c r="Y148" s="113" t="s">
        <v>233</v>
      </c>
      <c r="Z148" s="87" t="str">
        <f t="shared" si="60"/>
        <v/>
      </c>
      <c r="AA148" s="87" t="str">
        <f t="shared" si="60"/>
        <v/>
      </c>
    </row>
    <row r="149" spans="1:27" s="87" customFormat="1" ht="11.25" customHeight="1" x14ac:dyDescent="0.15">
      <c r="A149" s="125"/>
      <c r="B149" s="126"/>
      <c r="C149" s="127"/>
      <c r="D149" s="128"/>
      <c r="E149" s="127" t="str">
        <f t="shared" si="57"/>
        <v>234-003-000 자동차손해배상보장법위반과태료</v>
      </c>
      <c r="F149" s="129"/>
      <c r="G149" s="129"/>
      <c r="H149" s="129"/>
      <c r="I149" s="223">
        <v>28740360</v>
      </c>
      <c r="J149" s="223">
        <v>6405434202</v>
      </c>
      <c r="K149" s="223">
        <v>19006330</v>
      </c>
      <c r="L149" s="223">
        <v>50399280</v>
      </c>
      <c r="M149" s="223">
        <v>0</v>
      </c>
      <c r="N149" s="223">
        <v>12500</v>
      </c>
      <c r="O149" s="223">
        <v>0</v>
      </c>
      <c r="P149" s="223">
        <v>107598380</v>
      </c>
      <c r="Q149" s="224">
        <f t="shared" si="58"/>
        <v>6247436542</v>
      </c>
      <c r="R149" s="130">
        <f t="shared" si="59"/>
        <v>6247436542</v>
      </c>
      <c r="S149" s="130">
        <v>0</v>
      </c>
      <c r="T149" s="225" t="str">
        <f t="shared" si="61"/>
        <v/>
      </c>
      <c r="U149" s="226">
        <f t="shared" si="62"/>
        <v>0.78682066524488825</v>
      </c>
      <c r="W149" s="113" t="s">
        <v>208</v>
      </c>
      <c r="X149" s="113" t="s">
        <v>72</v>
      </c>
      <c r="Y149" s="113" t="s">
        <v>234</v>
      </c>
      <c r="Z149" s="87" t="str">
        <f t="shared" si="60"/>
        <v/>
      </c>
      <c r="AA149" s="87" t="str">
        <f t="shared" si="60"/>
        <v/>
      </c>
    </row>
    <row r="150" spans="1:27" s="87" customFormat="1" ht="11.25" customHeight="1" x14ac:dyDescent="0.15">
      <c r="A150" s="125"/>
      <c r="B150" s="126"/>
      <c r="C150" s="127"/>
      <c r="D150" s="128"/>
      <c r="E150" s="127" t="str">
        <f t="shared" si="57"/>
        <v>234-005-001 도로교통법위반과태료(무인카메라)</v>
      </c>
      <c r="F150" s="129"/>
      <c r="G150" s="129"/>
      <c r="H150" s="129"/>
      <c r="I150" s="223">
        <v>0</v>
      </c>
      <c r="J150" s="223">
        <v>5723286</v>
      </c>
      <c r="K150" s="223">
        <v>0</v>
      </c>
      <c r="L150" s="223">
        <v>0</v>
      </c>
      <c r="M150" s="223">
        <v>0</v>
      </c>
      <c r="N150" s="223">
        <v>0</v>
      </c>
      <c r="O150" s="223">
        <v>0</v>
      </c>
      <c r="P150" s="223">
        <v>110000</v>
      </c>
      <c r="Q150" s="224">
        <f t="shared" si="58"/>
        <v>5613286</v>
      </c>
      <c r="R150" s="130">
        <f t="shared" si="59"/>
        <v>5613286</v>
      </c>
      <c r="S150" s="130">
        <v>0</v>
      </c>
      <c r="T150" s="225" t="str">
        <f t="shared" si="61"/>
        <v/>
      </c>
      <c r="U150" s="226">
        <f t="shared" si="62"/>
        <v>0</v>
      </c>
      <c r="W150" s="113" t="s">
        <v>208</v>
      </c>
      <c r="X150" s="113" t="s">
        <v>72</v>
      </c>
      <c r="Y150" s="113" t="s">
        <v>235</v>
      </c>
      <c r="Z150" s="87" t="str">
        <f t="shared" si="60"/>
        <v/>
      </c>
      <c r="AA150" s="87" t="str">
        <f t="shared" si="60"/>
        <v/>
      </c>
    </row>
    <row r="151" spans="1:27" s="87" customFormat="1" ht="11.25" customHeight="1" x14ac:dyDescent="0.15">
      <c r="A151" s="125"/>
      <c r="B151" s="126"/>
      <c r="C151" s="127"/>
      <c r="D151" s="128"/>
      <c r="E151" s="127" t="str">
        <f t="shared" si="57"/>
        <v>234-102-000 건설기계관리법위반과태료</v>
      </c>
      <c r="F151" s="129"/>
      <c r="G151" s="129"/>
      <c r="H151" s="129"/>
      <c r="I151" s="223">
        <v>548390</v>
      </c>
      <c r="J151" s="223">
        <v>142762350</v>
      </c>
      <c r="K151" s="223">
        <v>928720</v>
      </c>
      <c r="L151" s="223">
        <v>1909120</v>
      </c>
      <c r="M151" s="223">
        <v>0</v>
      </c>
      <c r="N151" s="223">
        <v>0</v>
      </c>
      <c r="O151" s="223">
        <v>0</v>
      </c>
      <c r="P151" s="223">
        <v>5667600</v>
      </c>
      <c r="Q151" s="224">
        <f t="shared" si="58"/>
        <v>135185630</v>
      </c>
      <c r="R151" s="130">
        <f t="shared" si="59"/>
        <v>135185630</v>
      </c>
      <c r="S151" s="130">
        <v>0</v>
      </c>
      <c r="T151" s="225" t="str">
        <f t="shared" si="61"/>
        <v/>
      </c>
      <c r="U151" s="226">
        <f t="shared" si="62"/>
        <v>1.337271346401905</v>
      </c>
      <c r="W151" s="113" t="s">
        <v>208</v>
      </c>
      <c r="X151" s="113" t="s">
        <v>72</v>
      </c>
      <c r="Y151" s="113" t="s">
        <v>236</v>
      </c>
      <c r="Z151" s="87" t="str">
        <f t="shared" si="60"/>
        <v/>
      </c>
      <c r="AA151" s="87" t="str">
        <f t="shared" si="60"/>
        <v/>
      </c>
    </row>
    <row r="152" spans="1:27" s="87" customFormat="1" ht="11.25" customHeight="1" x14ac:dyDescent="0.15">
      <c r="A152" s="125"/>
      <c r="B152" s="126"/>
      <c r="C152" s="127"/>
      <c r="D152" s="128"/>
      <c r="E152" s="127" t="str">
        <f t="shared" si="57"/>
        <v>234-103-000 건설산업기본법위반과태료</v>
      </c>
      <c r="F152" s="129"/>
      <c r="G152" s="129"/>
      <c r="H152" s="129"/>
      <c r="I152" s="223">
        <v>30600</v>
      </c>
      <c r="J152" s="223">
        <v>3274900</v>
      </c>
      <c r="K152" s="223">
        <v>0</v>
      </c>
      <c r="L152" s="223">
        <v>0</v>
      </c>
      <c r="M152" s="223">
        <v>0</v>
      </c>
      <c r="N152" s="223">
        <v>0</v>
      </c>
      <c r="O152" s="223">
        <v>0</v>
      </c>
      <c r="P152" s="223">
        <v>0</v>
      </c>
      <c r="Q152" s="224">
        <f t="shared" si="58"/>
        <v>3274900</v>
      </c>
      <c r="R152" s="130">
        <f t="shared" si="59"/>
        <v>3274900</v>
      </c>
      <c r="S152" s="130">
        <v>0</v>
      </c>
      <c r="T152" s="225" t="str">
        <f t="shared" si="61"/>
        <v/>
      </c>
      <c r="U152" s="226">
        <f t="shared" si="62"/>
        <v>0</v>
      </c>
      <c r="W152" s="113" t="s">
        <v>208</v>
      </c>
      <c r="X152" s="113" t="s">
        <v>72</v>
      </c>
      <c r="Y152" s="113" t="s">
        <v>237</v>
      </c>
      <c r="Z152" s="87" t="str">
        <f t="shared" si="60"/>
        <v/>
      </c>
      <c r="AA152" s="87" t="str">
        <f t="shared" si="60"/>
        <v/>
      </c>
    </row>
    <row r="153" spans="1:27" s="87" customFormat="1" ht="11.25" customHeight="1" x14ac:dyDescent="0.15">
      <c r="A153" s="125"/>
      <c r="B153" s="126"/>
      <c r="C153" s="127"/>
      <c r="D153" s="128"/>
      <c r="E153" s="127" t="str">
        <f t="shared" si="57"/>
        <v>234-106-000 부동산등기특별조치법위반과태료</v>
      </c>
      <c r="F153" s="129"/>
      <c r="G153" s="129"/>
      <c r="H153" s="129"/>
      <c r="I153" s="223">
        <v>9300</v>
      </c>
      <c r="J153" s="223">
        <v>1767560</v>
      </c>
      <c r="K153" s="223">
        <v>0</v>
      </c>
      <c r="L153" s="223">
        <v>563720</v>
      </c>
      <c r="M153" s="223">
        <v>0</v>
      </c>
      <c r="N153" s="223">
        <v>0</v>
      </c>
      <c r="O153" s="223">
        <v>0</v>
      </c>
      <c r="P153" s="223">
        <v>0</v>
      </c>
      <c r="Q153" s="224">
        <f t="shared" si="58"/>
        <v>1203840</v>
      </c>
      <c r="R153" s="130">
        <f t="shared" si="59"/>
        <v>1203840</v>
      </c>
      <c r="S153" s="130">
        <v>0</v>
      </c>
      <c r="T153" s="225" t="str">
        <f t="shared" si="61"/>
        <v/>
      </c>
      <c r="U153" s="226">
        <f t="shared" si="62"/>
        <v>31.892552445178662</v>
      </c>
      <c r="W153" s="113" t="s">
        <v>208</v>
      </c>
      <c r="X153" s="113" t="s">
        <v>72</v>
      </c>
      <c r="Y153" s="113" t="s">
        <v>238</v>
      </c>
      <c r="Z153" s="87" t="str">
        <f t="shared" si="60"/>
        <v/>
      </c>
      <c r="AA153" s="87" t="str">
        <f t="shared" si="60"/>
        <v/>
      </c>
    </row>
    <row r="154" spans="1:27" s="87" customFormat="1" ht="11.25" customHeight="1" x14ac:dyDescent="0.15">
      <c r="A154" s="125"/>
      <c r="B154" s="126"/>
      <c r="C154" s="127"/>
      <c r="D154" s="128"/>
      <c r="E154" s="127" t="str">
        <f t="shared" si="57"/>
        <v>234-107-000 공인중개사법위반과태료</v>
      </c>
      <c r="F154" s="129"/>
      <c r="G154" s="129"/>
      <c r="H154" s="129"/>
      <c r="I154" s="223">
        <v>0</v>
      </c>
      <c r="J154" s="223">
        <v>28708590</v>
      </c>
      <c r="K154" s="223">
        <v>0</v>
      </c>
      <c r="L154" s="223">
        <v>100000</v>
      </c>
      <c r="M154" s="223">
        <v>0</v>
      </c>
      <c r="N154" s="223">
        <v>0</v>
      </c>
      <c r="O154" s="223">
        <v>0</v>
      </c>
      <c r="P154" s="223">
        <v>0</v>
      </c>
      <c r="Q154" s="224">
        <f t="shared" si="58"/>
        <v>28608590</v>
      </c>
      <c r="R154" s="130">
        <f t="shared" si="59"/>
        <v>28608590</v>
      </c>
      <c r="S154" s="130">
        <v>0</v>
      </c>
      <c r="T154" s="225" t="str">
        <f t="shared" si="61"/>
        <v/>
      </c>
      <c r="U154" s="226">
        <f t="shared" si="62"/>
        <v>0.34832780014622799</v>
      </c>
      <c r="W154" s="113" t="s">
        <v>208</v>
      </c>
      <c r="X154" s="113" t="s">
        <v>72</v>
      </c>
      <c r="Y154" s="113" t="s">
        <v>239</v>
      </c>
      <c r="Z154" s="87" t="str">
        <f t="shared" si="60"/>
        <v/>
      </c>
      <c r="AA154" s="87" t="str">
        <f t="shared" si="60"/>
        <v/>
      </c>
    </row>
    <row r="155" spans="1:27" s="87" customFormat="1" ht="11.25" customHeight="1" x14ac:dyDescent="0.15">
      <c r="A155" s="125"/>
      <c r="B155" s="126"/>
      <c r="C155" s="127"/>
      <c r="D155" s="128"/>
      <c r="E155" s="127" t="str">
        <f t="shared" si="57"/>
        <v>234-107-001 공인중개사의업무위반과태료</v>
      </c>
      <c r="F155" s="129"/>
      <c r="G155" s="129"/>
      <c r="H155" s="129"/>
      <c r="I155" s="223">
        <v>66000</v>
      </c>
      <c r="J155" s="223">
        <v>6295000</v>
      </c>
      <c r="K155" s="223">
        <v>0</v>
      </c>
      <c r="L155" s="223">
        <v>0</v>
      </c>
      <c r="M155" s="223">
        <v>0</v>
      </c>
      <c r="N155" s="223">
        <v>0</v>
      </c>
      <c r="O155" s="223">
        <v>0</v>
      </c>
      <c r="P155" s="223">
        <v>0</v>
      </c>
      <c r="Q155" s="224">
        <f t="shared" si="58"/>
        <v>6295000</v>
      </c>
      <c r="R155" s="130">
        <f t="shared" si="59"/>
        <v>6295000</v>
      </c>
      <c r="S155" s="130">
        <v>0</v>
      </c>
      <c r="T155" s="225" t="str">
        <f t="shared" si="61"/>
        <v/>
      </c>
      <c r="U155" s="226">
        <f t="shared" si="62"/>
        <v>0</v>
      </c>
      <c r="W155" s="113" t="s">
        <v>208</v>
      </c>
      <c r="X155" s="113" t="s">
        <v>72</v>
      </c>
      <c r="Y155" s="113" t="s">
        <v>240</v>
      </c>
      <c r="Z155" s="87" t="str">
        <f t="shared" si="60"/>
        <v/>
      </c>
      <c r="AA155" s="87" t="str">
        <f t="shared" si="60"/>
        <v/>
      </c>
    </row>
    <row r="156" spans="1:27" s="87" customFormat="1" ht="11.25" customHeight="1" x14ac:dyDescent="0.15">
      <c r="A156" s="125"/>
      <c r="B156" s="126"/>
      <c r="C156" s="127"/>
      <c r="D156" s="128"/>
      <c r="E156" s="127" t="str">
        <f t="shared" si="57"/>
        <v>234-109-000 옥외광고물등관리법위반과태료</v>
      </c>
      <c r="F156" s="129"/>
      <c r="G156" s="129"/>
      <c r="H156" s="129"/>
      <c r="I156" s="223">
        <v>5088660</v>
      </c>
      <c r="J156" s="223">
        <v>729671000</v>
      </c>
      <c r="K156" s="223">
        <v>0</v>
      </c>
      <c r="L156" s="223">
        <v>100000</v>
      </c>
      <c r="M156" s="223">
        <v>0</v>
      </c>
      <c r="N156" s="223">
        <v>0</v>
      </c>
      <c r="O156" s="223">
        <v>0</v>
      </c>
      <c r="P156" s="223">
        <v>1260000</v>
      </c>
      <c r="Q156" s="224">
        <f t="shared" si="58"/>
        <v>728311000</v>
      </c>
      <c r="R156" s="130">
        <f t="shared" si="59"/>
        <v>728311000</v>
      </c>
      <c r="S156" s="130">
        <v>0</v>
      </c>
      <c r="T156" s="225" t="str">
        <f t="shared" si="61"/>
        <v/>
      </c>
      <c r="U156" s="226">
        <f t="shared" si="62"/>
        <v>1.3704806686849277E-2</v>
      </c>
      <c r="W156" s="113" t="s">
        <v>208</v>
      </c>
      <c r="X156" s="113" t="s">
        <v>72</v>
      </c>
      <c r="Y156" s="113" t="s">
        <v>241</v>
      </c>
      <c r="Z156" s="87" t="str">
        <f t="shared" si="60"/>
        <v/>
      </c>
      <c r="AA156" s="87" t="str">
        <f t="shared" si="60"/>
        <v/>
      </c>
    </row>
    <row r="157" spans="1:27" s="87" customFormat="1" ht="11.25" customHeight="1" x14ac:dyDescent="0.15">
      <c r="A157" s="125"/>
      <c r="B157" s="126"/>
      <c r="C157" s="127"/>
      <c r="D157" s="128"/>
      <c r="E157" s="127" t="str">
        <f t="shared" si="57"/>
        <v>234-110-000 민간임대주택법위반과태료</v>
      </c>
      <c r="F157" s="129"/>
      <c r="G157" s="129"/>
      <c r="H157" s="129"/>
      <c r="I157" s="223">
        <v>-18036000</v>
      </c>
      <c r="J157" s="223">
        <v>1207188000</v>
      </c>
      <c r="K157" s="223">
        <v>5000000</v>
      </c>
      <c r="L157" s="223">
        <v>5000000</v>
      </c>
      <c r="M157" s="223">
        <v>0</v>
      </c>
      <c r="N157" s="223">
        <v>0</v>
      </c>
      <c r="O157" s="223">
        <v>0</v>
      </c>
      <c r="P157" s="223">
        <v>0</v>
      </c>
      <c r="Q157" s="224">
        <f t="shared" si="58"/>
        <v>1202188000</v>
      </c>
      <c r="R157" s="130">
        <f t="shared" si="59"/>
        <v>1172188000</v>
      </c>
      <c r="S157" s="130">
        <v>30000000</v>
      </c>
      <c r="T157" s="225" t="str">
        <f t="shared" si="61"/>
        <v/>
      </c>
      <c r="U157" s="226">
        <f t="shared" si="62"/>
        <v>0.41418569435746544</v>
      </c>
      <c r="W157" s="113" t="s">
        <v>208</v>
      </c>
      <c r="X157" s="113" t="s">
        <v>72</v>
      </c>
      <c r="Y157" s="113" t="s">
        <v>242</v>
      </c>
      <c r="Z157" s="87" t="str">
        <f t="shared" si="60"/>
        <v/>
      </c>
      <c r="AA157" s="87" t="str">
        <f t="shared" si="60"/>
        <v/>
      </c>
    </row>
    <row r="158" spans="1:27" s="87" customFormat="1" ht="11.25" customHeight="1" x14ac:dyDescent="0.15">
      <c r="A158" s="125"/>
      <c r="B158" s="126"/>
      <c r="C158" s="127"/>
      <c r="D158" s="128"/>
      <c r="E158" s="127" t="str">
        <f t="shared" si="57"/>
        <v>234-112-000 건축법위반과태료</v>
      </c>
      <c r="F158" s="129"/>
      <c r="G158" s="129"/>
      <c r="H158" s="129"/>
      <c r="I158" s="223">
        <v>15490</v>
      </c>
      <c r="J158" s="223">
        <v>4203580</v>
      </c>
      <c r="K158" s="223">
        <v>0</v>
      </c>
      <c r="L158" s="223">
        <v>0</v>
      </c>
      <c r="M158" s="223">
        <v>0</v>
      </c>
      <c r="N158" s="223">
        <v>0</v>
      </c>
      <c r="O158" s="223">
        <v>0</v>
      </c>
      <c r="P158" s="223">
        <v>0</v>
      </c>
      <c r="Q158" s="224">
        <f t="shared" si="58"/>
        <v>4203580</v>
      </c>
      <c r="R158" s="130">
        <f t="shared" si="59"/>
        <v>4203580</v>
      </c>
      <c r="S158" s="130">
        <v>0</v>
      </c>
      <c r="T158" s="225" t="str">
        <f t="shared" si="61"/>
        <v/>
      </c>
      <c r="U158" s="226">
        <f t="shared" si="62"/>
        <v>0</v>
      </c>
      <c r="W158" s="113" t="s">
        <v>208</v>
      </c>
      <c r="X158" s="113" t="s">
        <v>72</v>
      </c>
      <c r="Y158" s="113" t="s">
        <v>243</v>
      </c>
      <c r="Z158" s="87" t="str">
        <f t="shared" si="60"/>
        <v/>
      </c>
      <c r="AA158" s="87" t="str">
        <f t="shared" si="60"/>
        <v/>
      </c>
    </row>
    <row r="159" spans="1:27" s="87" customFormat="1" ht="11.25" customHeight="1" x14ac:dyDescent="0.15">
      <c r="A159" s="125"/>
      <c r="B159" s="126"/>
      <c r="C159" s="127"/>
      <c r="D159" s="128"/>
      <c r="E159" s="127" t="str">
        <f t="shared" si="57"/>
        <v>234-116-000 부동산거래신고법위반과태료</v>
      </c>
      <c r="F159" s="129"/>
      <c r="G159" s="129"/>
      <c r="H159" s="129"/>
      <c r="I159" s="223">
        <v>2135740</v>
      </c>
      <c r="J159" s="223">
        <v>275344700</v>
      </c>
      <c r="K159" s="223">
        <v>1593000</v>
      </c>
      <c r="L159" s="223">
        <v>1593000</v>
      </c>
      <c r="M159" s="223">
        <v>0</v>
      </c>
      <c r="N159" s="223">
        <v>0</v>
      </c>
      <c r="O159" s="223">
        <v>0</v>
      </c>
      <c r="P159" s="223">
        <v>0</v>
      </c>
      <c r="Q159" s="224">
        <f t="shared" si="58"/>
        <v>273751700</v>
      </c>
      <c r="R159" s="130">
        <f t="shared" si="59"/>
        <v>273751700</v>
      </c>
      <c r="S159" s="130">
        <v>0</v>
      </c>
      <c r="T159" s="225" t="str">
        <f t="shared" si="61"/>
        <v/>
      </c>
      <c r="U159" s="226">
        <f t="shared" si="62"/>
        <v>0.57854754422365862</v>
      </c>
      <c r="W159" s="113" t="s">
        <v>208</v>
      </c>
      <c r="X159" s="113" t="s">
        <v>72</v>
      </c>
      <c r="Y159" s="113" t="s">
        <v>244</v>
      </c>
      <c r="Z159" s="87" t="str">
        <f t="shared" si="60"/>
        <v/>
      </c>
      <c r="AA159" s="87" t="str">
        <f t="shared" si="60"/>
        <v/>
      </c>
    </row>
    <row r="160" spans="1:27" s="87" customFormat="1" ht="11.25" customHeight="1" x14ac:dyDescent="0.15">
      <c r="A160" s="125"/>
      <c r="B160" s="126"/>
      <c r="C160" s="127"/>
      <c r="D160" s="128"/>
      <c r="E160" s="127" t="str">
        <f t="shared" si="57"/>
        <v>234-119-000 건설기술진흥법위반과태료</v>
      </c>
      <c r="F160" s="129"/>
      <c r="G160" s="129"/>
      <c r="H160" s="129"/>
      <c r="I160" s="223">
        <v>9000</v>
      </c>
      <c r="J160" s="223">
        <v>781500</v>
      </c>
      <c r="K160" s="223">
        <v>0</v>
      </c>
      <c r="L160" s="223">
        <v>0</v>
      </c>
      <c r="M160" s="223">
        <v>0</v>
      </c>
      <c r="N160" s="223">
        <v>0</v>
      </c>
      <c r="O160" s="223">
        <v>0</v>
      </c>
      <c r="P160" s="223">
        <v>0</v>
      </c>
      <c r="Q160" s="224">
        <f t="shared" si="58"/>
        <v>781500</v>
      </c>
      <c r="R160" s="130">
        <f t="shared" si="59"/>
        <v>781500</v>
      </c>
      <c r="S160" s="130">
        <v>0</v>
      </c>
      <c r="T160" s="225" t="str">
        <f t="shared" si="61"/>
        <v/>
      </c>
      <c r="U160" s="226">
        <f t="shared" si="62"/>
        <v>0</v>
      </c>
      <c r="W160" s="113" t="s">
        <v>208</v>
      </c>
      <c r="X160" s="113" t="s">
        <v>72</v>
      </c>
      <c r="Y160" s="113" t="s">
        <v>245</v>
      </c>
      <c r="Z160" s="87" t="str">
        <f t="shared" si="60"/>
        <v/>
      </c>
      <c r="AA160" s="87" t="str">
        <f t="shared" si="60"/>
        <v/>
      </c>
    </row>
    <row r="161" spans="1:27" s="87" customFormat="1" ht="11.25" customHeight="1" x14ac:dyDescent="0.15">
      <c r="A161" s="125"/>
      <c r="B161" s="126"/>
      <c r="C161" s="127"/>
      <c r="D161" s="128"/>
      <c r="E161" s="127" t="str">
        <f t="shared" si="57"/>
        <v>234-120-000 공동주택관리법위반과태료</v>
      </c>
      <c r="F161" s="129"/>
      <c r="G161" s="129"/>
      <c r="H161" s="129"/>
      <c r="I161" s="223">
        <v>67200</v>
      </c>
      <c r="J161" s="223">
        <v>6886400</v>
      </c>
      <c r="K161" s="223">
        <v>0</v>
      </c>
      <c r="L161" s="223">
        <v>0</v>
      </c>
      <c r="M161" s="223">
        <v>0</v>
      </c>
      <c r="N161" s="223">
        <v>0</v>
      </c>
      <c r="O161" s="223">
        <v>0</v>
      </c>
      <c r="P161" s="223">
        <v>0</v>
      </c>
      <c r="Q161" s="224">
        <f t="shared" si="58"/>
        <v>6886400</v>
      </c>
      <c r="R161" s="130">
        <f t="shared" si="59"/>
        <v>6886400</v>
      </c>
      <c r="S161" s="130">
        <v>0</v>
      </c>
      <c r="T161" s="225" t="str">
        <f t="shared" si="61"/>
        <v/>
      </c>
      <c r="U161" s="226">
        <f t="shared" si="62"/>
        <v>0</v>
      </c>
      <c r="W161" s="113" t="s">
        <v>208</v>
      </c>
      <c r="X161" s="113" t="s">
        <v>72</v>
      </c>
      <c r="Y161" s="113" t="s">
        <v>246</v>
      </c>
      <c r="Z161" s="87" t="str">
        <f t="shared" si="60"/>
        <v/>
      </c>
      <c r="AA161" s="87" t="str">
        <f t="shared" si="60"/>
        <v/>
      </c>
    </row>
    <row r="162" spans="1:27" s="87" customFormat="1" ht="11.25" customHeight="1" x14ac:dyDescent="0.15">
      <c r="A162" s="125"/>
      <c r="B162" s="126"/>
      <c r="C162" s="127"/>
      <c r="D162" s="128"/>
      <c r="E162" s="127" t="str">
        <f t="shared" si="57"/>
        <v>234-123-001 수산물품질관리법위반과태료</v>
      </c>
      <c r="F162" s="129"/>
      <c r="G162" s="129"/>
      <c r="H162" s="129"/>
      <c r="I162" s="223">
        <v>0</v>
      </c>
      <c r="J162" s="223">
        <v>50000</v>
      </c>
      <c r="K162" s="223">
        <v>0</v>
      </c>
      <c r="L162" s="223">
        <v>0</v>
      </c>
      <c r="M162" s="223">
        <v>0</v>
      </c>
      <c r="N162" s="223">
        <v>0</v>
      </c>
      <c r="O162" s="223">
        <v>0</v>
      </c>
      <c r="P162" s="223">
        <v>0</v>
      </c>
      <c r="Q162" s="224">
        <f t="shared" si="58"/>
        <v>50000</v>
      </c>
      <c r="R162" s="130">
        <f t="shared" si="59"/>
        <v>50000</v>
      </c>
      <c r="S162" s="130">
        <v>0</v>
      </c>
      <c r="T162" s="225" t="str">
        <f t="shared" si="61"/>
        <v/>
      </c>
      <c r="U162" s="226">
        <f t="shared" si="62"/>
        <v>0</v>
      </c>
      <c r="W162" s="113" t="s">
        <v>208</v>
      </c>
      <c r="X162" s="113" t="s">
        <v>72</v>
      </c>
      <c r="Y162" s="113" t="s">
        <v>247</v>
      </c>
      <c r="Z162" s="87" t="str">
        <f t="shared" si="60"/>
        <v/>
      </c>
      <c r="AA162" s="87" t="str">
        <f t="shared" si="60"/>
        <v/>
      </c>
    </row>
    <row r="163" spans="1:27" s="87" customFormat="1" ht="11.25" customHeight="1" x14ac:dyDescent="0.15">
      <c r="A163" s="125"/>
      <c r="B163" s="126"/>
      <c r="C163" s="127"/>
      <c r="D163" s="128"/>
      <c r="E163" s="127" t="str">
        <f t="shared" si="57"/>
        <v>234-142-000 축산물위생관리법위반과태료</v>
      </c>
      <c r="F163" s="129"/>
      <c r="G163" s="129"/>
      <c r="H163" s="129"/>
      <c r="I163" s="223">
        <v>7200</v>
      </c>
      <c r="J163" s="223">
        <v>856400</v>
      </c>
      <c r="K163" s="223">
        <v>0</v>
      </c>
      <c r="L163" s="223">
        <v>210800</v>
      </c>
      <c r="M163" s="223">
        <v>0</v>
      </c>
      <c r="N163" s="223">
        <v>0</v>
      </c>
      <c r="O163" s="223">
        <v>0</v>
      </c>
      <c r="P163" s="223">
        <v>0</v>
      </c>
      <c r="Q163" s="224">
        <f t="shared" si="58"/>
        <v>645600</v>
      </c>
      <c r="R163" s="130">
        <f t="shared" si="59"/>
        <v>645600</v>
      </c>
      <c r="S163" s="130">
        <v>0</v>
      </c>
      <c r="T163" s="225" t="str">
        <f t="shared" si="61"/>
        <v/>
      </c>
      <c r="U163" s="226">
        <f t="shared" si="62"/>
        <v>24.614666043904716</v>
      </c>
      <c r="W163" s="113" t="s">
        <v>208</v>
      </c>
      <c r="X163" s="113" t="s">
        <v>72</v>
      </c>
      <c r="Y163" s="113" t="s">
        <v>248</v>
      </c>
      <c r="Z163" s="87" t="str">
        <f t="shared" si="60"/>
        <v/>
      </c>
      <c r="AA163" s="87" t="str">
        <f t="shared" si="60"/>
        <v/>
      </c>
    </row>
    <row r="164" spans="1:27" s="87" customFormat="1" ht="11.25" customHeight="1" x14ac:dyDescent="0.15">
      <c r="A164" s="125"/>
      <c r="B164" s="126"/>
      <c r="C164" s="127"/>
      <c r="D164" s="128"/>
      <c r="E164" s="127" t="str">
        <f t="shared" si="57"/>
        <v>234-159-000 의료법위반과태료</v>
      </c>
      <c r="F164" s="129"/>
      <c r="G164" s="129"/>
      <c r="H164" s="129"/>
      <c r="I164" s="223">
        <v>12000</v>
      </c>
      <c r="J164" s="223">
        <v>1174000</v>
      </c>
      <c r="K164" s="223">
        <v>0</v>
      </c>
      <c r="L164" s="223">
        <v>0</v>
      </c>
      <c r="M164" s="223">
        <v>0</v>
      </c>
      <c r="N164" s="223">
        <v>0</v>
      </c>
      <c r="O164" s="223">
        <v>0</v>
      </c>
      <c r="P164" s="223">
        <v>0</v>
      </c>
      <c r="Q164" s="224">
        <f t="shared" si="58"/>
        <v>1174000</v>
      </c>
      <c r="R164" s="130">
        <f t="shared" si="59"/>
        <v>1174000</v>
      </c>
      <c r="S164" s="130">
        <v>0</v>
      </c>
      <c r="T164" s="225" t="str">
        <f t="shared" si="61"/>
        <v/>
      </c>
      <c r="U164" s="226">
        <f t="shared" si="62"/>
        <v>0</v>
      </c>
      <c r="W164" s="113" t="s">
        <v>208</v>
      </c>
      <c r="X164" s="113" t="s">
        <v>72</v>
      </c>
      <c r="Y164" s="113" t="s">
        <v>249</v>
      </c>
      <c r="Z164" s="87" t="str">
        <f t="shared" si="60"/>
        <v/>
      </c>
      <c r="AA164" s="87" t="str">
        <f t="shared" si="60"/>
        <v/>
      </c>
    </row>
    <row r="165" spans="1:27" s="87" customFormat="1" ht="11.25" customHeight="1" x14ac:dyDescent="0.15">
      <c r="A165" s="125"/>
      <c r="B165" s="126"/>
      <c r="C165" s="127"/>
      <c r="D165" s="128"/>
      <c r="E165" s="127" t="str">
        <f t="shared" si="57"/>
        <v>234-163-000 노동조합및노동관계조정법위반과태료</v>
      </c>
      <c r="F165" s="129"/>
      <c r="G165" s="129"/>
      <c r="H165" s="129"/>
      <c r="I165" s="223">
        <v>24000</v>
      </c>
      <c r="J165" s="223">
        <v>2684000</v>
      </c>
      <c r="K165" s="223">
        <v>0</v>
      </c>
      <c r="L165" s="223">
        <v>0</v>
      </c>
      <c r="M165" s="223">
        <v>0</v>
      </c>
      <c r="N165" s="223">
        <v>0</v>
      </c>
      <c r="O165" s="223">
        <v>0</v>
      </c>
      <c r="P165" s="223">
        <v>0</v>
      </c>
      <c r="Q165" s="224">
        <f t="shared" si="58"/>
        <v>2684000</v>
      </c>
      <c r="R165" s="130">
        <f t="shared" si="59"/>
        <v>2684000</v>
      </c>
      <c r="S165" s="130">
        <v>0</v>
      </c>
      <c r="T165" s="225" t="str">
        <f t="shared" si="61"/>
        <v/>
      </c>
      <c r="U165" s="226">
        <f t="shared" si="62"/>
        <v>0</v>
      </c>
      <c r="W165" s="113" t="s">
        <v>208</v>
      </c>
      <c r="X165" s="113" t="s">
        <v>72</v>
      </c>
      <c r="Y165" s="113" t="s">
        <v>250</v>
      </c>
      <c r="Z165" s="87" t="str">
        <f t="shared" si="60"/>
        <v/>
      </c>
      <c r="AA165" s="87" t="str">
        <f t="shared" si="60"/>
        <v/>
      </c>
    </row>
    <row r="166" spans="1:27" s="87" customFormat="1" ht="11.25" customHeight="1" x14ac:dyDescent="0.15">
      <c r="A166" s="125"/>
      <c r="B166" s="126"/>
      <c r="C166" s="127"/>
      <c r="D166" s="128"/>
      <c r="E166" s="127" t="str">
        <f t="shared" ref="E166:E207" si="63">Y166</f>
        <v>234-164-000 사회복지사업법위반과태료</v>
      </c>
      <c r="F166" s="129"/>
      <c r="G166" s="129"/>
      <c r="H166" s="129"/>
      <c r="I166" s="223">
        <v>0</v>
      </c>
      <c r="J166" s="223">
        <v>1770000</v>
      </c>
      <c r="K166" s="223">
        <v>0</v>
      </c>
      <c r="L166" s="223">
        <v>0</v>
      </c>
      <c r="M166" s="223">
        <v>0</v>
      </c>
      <c r="N166" s="223">
        <v>0</v>
      </c>
      <c r="O166" s="223">
        <v>0</v>
      </c>
      <c r="P166" s="223">
        <v>0</v>
      </c>
      <c r="Q166" s="224">
        <f t="shared" ref="Q166:Q207" si="64">J166-L166-P166</f>
        <v>1770000</v>
      </c>
      <c r="R166" s="130">
        <f t="shared" ref="R166:R207" si="65">Q166-S166</f>
        <v>1770000</v>
      </c>
      <c r="S166" s="130">
        <v>0</v>
      </c>
      <c r="T166" s="225" t="str">
        <f t="shared" si="61"/>
        <v/>
      </c>
      <c r="U166" s="226">
        <f t="shared" si="62"/>
        <v>0</v>
      </c>
      <c r="W166" s="113" t="s">
        <v>208</v>
      </c>
      <c r="X166" s="113" t="s">
        <v>72</v>
      </c>
      <c r="Y166" s="113" t="s">
        <v>251</v>
      </c>
      <c r="Z166" s="87" t="str">
        <f t="shared" si="60"/>
        <v/>
      </c>
      <c r="AA166" s="87" t="str">
        <f t="shared" si="60"/>
        <v/>
      </c>
    </row>
    <row r="167" spans="1:27" s="87" customFormat="1" ht="11.25" customHeight="1" x14ac:dyDescent="0.15">
      <c r="A167" s="125"/>
      <c r="B167" s="126"/>
      <c r="C167" s="127"/>
      <c r="D167" s="128"/>
      <c r="E167" s="127" t="str">
        <f t="shared" si="63"/>
        <v>234-166-001 장애인자동차표지위반과태료</v>
      </c>
      <c r="F167" s="129"/>
      <c r="G167" s="129"/>
      <c r="H167" s="129"/>
      <c r="I167" s="223">
        <v>-1823600</v>
      </c>
      <c r="J167" s="223">
        <v>66776600</v>
      </c>
      <c r="K167" s="223">
        <v>0</v>
      </c>
      <c r="L167" s="223">
        <v>4992180</v>
      </c>
      <c r="M167" s="223">
        <v>0</v>
      </c>
      <c r="N167" s="223">
        <v>0</v>
      </c>
      <c r="O167" s="223">
        <v>0</v>
      </c>
      <c r="P167" s="223">
        <v>0</v>
      </c>
      <c r="Q167" s="224">
        <f t="shared" si="64"/>
        <v>61784420</v>
      </c>
      <c r="R167" s="130">
        <f t="shared" si="65"/>
        <v>61784420</v>
      </c>
      <c r="S167" s="130">
        <v>0</v>
      </c>
      <c r="T167" s="225" t="str">
        <f t="shared" si="61"/>
        <v/>
      </c>
      <c r="U167" s="226">
        <f t="shared" si="62"/>
        <v>7.4759421713594287</v>
      </c>
      <c r="W167" s="113" t="s">
        <v>208</v>
      </c>
      <c r="X167" s="113" t="s">
        <v>72</v>
      </c>
      <c r="Y167" s="113" t="s">
        <v>252</v>
      </c>
      <c r="Z167" s="87" t="str">
        <f t="shared" si="60"/>
        <v/>
      </c>
      <c r="AA167" s="87" t="str">
        <f t="shared" si="60"/>
        <v/>
      </c>
    </row>
    <row r="168" spans="1:27" s="87" customFormat="1" ht="11.25" customHeight="1" x14ac:dyDescent="0.15">
      <c r="A168" s="125"/>
      <c r="B168" s="126"/>
      <c r="C168" s="127"/>
      <c r="D168" s="128"/>
      <c r="E168" s="127" t="str">
        <f t="shared" si="63"/>
        <v>234-174-000 전자상거래등에서의소비자보호에관한법률위반과태료</v>
      </c>
      <c r="F168" s="129"/>
      <c r="G168" s="129"/>
      <c r="H168" s="129"/>
      <c r="I168" s="223">
        <v>244800</v>
      </c>
      <c r="J168" s="223">
        <v>27535800</v>
      </c>
      <c r="K168" s="223">
        <v>0</v>
      </c>
      <c r="L168" s="223">
        <v>0</v>
      </c>
      <c r="M168" s="223">
        <v>0</v>
      </c>
      <c r="N168" s="223">
        <v>0</v>
      </c>
      <c r="O168" s="223">
        <v>0</v>
      </c>
      <c r="P168" s="223">
        <v>0</v>
      </c>
      <c r="Q168" s="224">
        <f t="shared" si="64"/>
        <v>27535800</v>
      </c>
      <c r="R168" s="130">
        <f t="shared" si="65"/>
        <v>27535800</v>
      </c>
      <c r="S168" s="130">
        <v>0</v>
      </c>
      <c r="T168" s="225" t="str">
        <f t="shared" si="61"/>
        <v/>
      </c>
      <c r="U168" s="226">
        <f t="shared" si="62"/>
        <v>0</v>
      </c>
      <c r="W168" s="113" t="s">
        <v>208</v>
      </c>
      <c r="X168" s="113" t="s">
        <v>72</v>
      </c>
      <c r="Y168" s="113" t="s">
        <v>253</v>
      </c>
      <c r="Z168" s="87" t="str">
        <f t="shared" si="60"/>
        <v/>
      </c>
      <c r="AA168" s="87" t="str">
        <f t="shared" si="60"/>
        <v/>
      </c>
    </row>
    <row r="169" spans="1:27" s="87" customFormat="1" ht="11.25" customHeight="1" x14ac:dyDescent="0.15">
      <c r="A169" s="125"/>
      <c r="B169" s="126"/>
      <c r="C169" s="127"/>
      <c r="D169" s="128"/>
      <c r="E169" s="127" t="str">
        <f t="shared" si="63"/>
        <v>234-179-001 장애인주차구역위반과태료</v>
      </c>
      <c r="F169" s="129"/>
      <c r="G169" s="129"/>
      <c r="H169" s="129"/>
      <c r="I169" s="223">
        <v>3805900</v>
      </c>
      <c r="J169" s="223">
        <v>518325750</v>
      </c>
      <c r="K169" s="223">
        <v>5484400</v>
      </c>
      <c r="L169" s="223">
        <v>18368980</v>
      </c>
      <c r="M169" s="223">
        <v>0</v>
      </c>
      <c r="N169" s="223">
        <v>0</v>
      </c>
      <c r="O169" s="223">
        <v>0</v>
      </c>
      <c r="P169" s="223">
        <v>2274600</v>
      </c>
      <c r="Q169" s="224">
        <f t="shared" si="64"/>
        <v>497682170</v>
      </c>
      <c r="R169" s="130">
        <f t="shared" si="65"/>
        <v>497682170</v>
      </c>
      <c r="S169" s="130">
        <v>0</v>
      </c>
      <c r="T169" s="225" t="str">
        <f t="shared" si="61"/>
        <v/>
      </c>
      <c r="U169" s="226">
        <f t="shared" si="62"/>
        <v>3.5439065105293341</v>
      </c>
      <c r="W169" s="113" t="s">
        <v>208</v>
      </c>
      <c r="X169" s="113" t="s">
        <v>72</v>
      </c>
      <c r="Y169" s="113" t="s">
        <v>254</v>
      </c>
      <c r="Z169" s="87" t="str">
        <f t="shared" si="60"/>
        <v/>
      </c>
      <c r="AA169" s="87" t="str">
        <f t="shared" si="60"/>
        <v/>
      </c>
    </row>
    <row r="170" spans="1:27" s="87" customFormat="1" ht="11.25" customHeight="1" x14ac:dyDescent="0.15">
      <c r="A170" s="125"/>
      <c r="B170" s="126"/>
      <c r="C170" s="127"/>
      <c r="D170" s="128"/>
      <c r="E170" s="127" t="str">
        <f t="shared" si="63"/>
        <v>234-179-002 장애인전용주차구역주차방해행위과태료</v>
      </c>
      <c r="F170" s="129"/>
      <c r="G170" s="129"/>
      <c r="H170" s="129"/>
      <c r="I170" s="223">
        <v>-311330</v>
      </c>
      <c r="J170" s="223">
        <v>18604480</v>
      </c>
      <c r="K170" s="223">
        <v>0</v>
      </c>
      <c r="L170" s="223">
        <v>1033000</v>
      </c>
      <c r="M170" s="223">
        <v>0</v>
      </c>
      <c r="N170" s="223">
        <v>0</v>
      </c>
      <c r="O170" s="223">
        <v>0</v>
      </c>
      <c r="P170" s="223">
        <v>0</v>
      </c>
      <c r="Q170" s="224">
        <f t="shared" si="64"/>
        <v>17571480</v>
      </c>
      <c r="R170" s="130">
        <f t="shared" si="65"/>
        <v>17571480</v>
      </c>
      <c r="S170" s="130">
        <v>0</v>
      </c>
      <c r="T170" s="225" t="str">
        <f t="shared" si="61"/>
        <v/>
      </c>
      <c r="U170" s="226">
        <f t="shared" si="62"/>
        <v>5.5524260823199576</v>
      </c>
      <c r="W170" s="113" t="s">
        <v>208</v>
      </c>
      <c r="X170" s="113" t="s">
        <v>72</v>
      </c>
      <c r="Y170" s="113" t="s">
        <v>255</v>
      </c>
      <c r="Z170" s="87" t="str">
        <f t="shared" si="60"/>
        <v/>
      </c>
      <c r="AA170" s="87" t="str">
        <f t="shared" si="60"/>
        <v/>
      </c>
    </row>
    <row r="171" spans="1:27" s="87" customFormat="1" ht="11.25" customHeight="1" x14ac:dyDescent="0.15">
      <c r="A171" s="125"/>
      <c r="B171" s="126"/>
      <c r="C171" s="127"/>
      <c r="D171" s="128"/>
      <c r="E171" s="127" t="str">
        <f t="shared" si="63"/>
        <v>234-183-000 노인장기요양보험법위반과태료</v>
      </c>
      <c r="F171" s="129"/>
      <c r="G171" s="129"/>
      <c r="H171" s="129"/>
      <c r="I171" s="223">
        <v>36000</v>
      </c>
      <c r="J171" s="223">
        <v>1593000</v>
      </c>
      <c r="K171" s="223">
        <v>0</v>
      </c>
      <c r="L171" s="223">
        <v>0</v>
      </c>
      <c r="M171" s="223">
        <v>0</v>
      </c>
      <c r="N171" s="223">
        <v>0</v>
      </c>
      <c r="O171" s="223">
        <v>0</v>
      </c>
      <c r="P171" s="223">
        <v>0</v>
      </c>
      <c r="Q171" s="224">
        <f t="shared" si="64"/>
        <v>1593000</v>
      </c>
      <c r="R171" s="130">
        <f t="shared" si="65"/>
        <v>1593000</v>
      </c>
      <c r="S171" s="130">
        <v>0</v>
      </c>
      <c r="T171" s="225" t="str">
        <f t="shared" si="61"/>
        <v/>
      </c>
      <c r="U171" s="226">
        <f t="shared" si="62"/>
        <v>0</v>
      </c>
      <c r="W171" s="113" t="s">
        <v>208</v>
      </c>
      <c r="X171" s="113" t="s">
        <v>72</v>
      </c>
      <c r="Y171" s="113" t="s">
        <v>256</v>
      </c>
      <c r="Z171" s="87" t="str">
        <f t="shared" si="60"/>
        <v/>
      </c>
      <c r="AA171" s="87" t="str">
        <f t="shared" si="60"/>
        <v/>
      </c>
    </row>
    <row r="172" spans="1:27" s="87" customFormat="1" ht="11.25" customHeight="1" x14ac:dyDescent="0.15">
      <c r="A172" s="125"/>
      <c r="B172" s="126"/>
      <c r="C172" s="127"/>
      <c r="D172" s="128"/>
      <c r="E172" s="127" t="str">
        <f t="shared" si="63"/>
        <v>234-186-000 감염병예방법위반과태료</v>
      </c>
      <c r="F172" s="129"/>
      <c r="G172" s="129"/>
      <c r="H172" s="129"/>
      <c r="I172" s="223">
        <v>418350</v>
      </c>
      <c r="J172" s="223">
        <v>45828710</v>
      </c>
      <c r="K172" s="223">
        <v>116790</v>
      </c>
      <c r="L172" s="223">
        <v>1187150</v>
      </c>
      <c r="M172" s="223">
        <v>0</v>
      </c>
      <c r="N172" s="223">
        <v>0</v>
      </c>
      <c r="O172" s="223">
        <v>0</v>
      </c>
      <c r="P172" s="223">
        <v>0</v>
      </c>
      <c r="Q172" s="224">
        <f t="shared" si="64"/>
        <v>44641560</v>
      </c>
      <c r="R172" s="130">
        <f t="shared" si="65"/>
        <v>44641560</v>
      </c>
      <c r="S172" s="130">
        <v>0</v>
      </c>
      <c r="T172" s="225" t="str">
        <f t="shared" si="61"/>
        <v/>
      </c>
      <c r="U172" s="226">
        <f t="shared" si="62"/>
        <v>2.590406755939672</v>
      </c>
      <c r="W172" s="113" t="s">
        <v>208</v>
      </c>
      <c r="X172" s="113" t="s">
        <v>72</v>
      </c>
      <c r="Y172" s="113" t="s">
        <v>257</v>
      </c>
      <c r="Z172" s="87" t="str">
        <f t="shared" si="60"/>
        <v/>
      </c>
      <c r="AA172" s="87" t="str">
        <f t="shared" si="60"/>
        <v/>
      </c>
    </row>
    <row r="173" spans="1:27" s="87" customFormat="1" ht="11.25" customHeight="1" x14ac:dyDescent="0.15">
      <c r="A173" s="125"/>
      <c r="B173" s="126"/>
      <c r="C173" s="127"/>
      <c r="D173" s="128"/>
      <c r="E173" s="127" t="str">
        <f t="shared" si="63"/>
        <v>234-187-000 금연구역흡연위반과태료</v>
      </c>
      <c r="F173" s="129"/>
      <c r="G173" s="129"/>
      <c r="H173" s="129"/>
      <c r="I173" s="223">
        <v>43220</v>
      </c>
      <c r="J173" s="223">
        <v>4810450</v>
      </c>
      <c r="K173" s="223">
        <v>0</v>
      </c>
      <c r="L173" s="223">
        <v>374900</v>
      </c>
      <c r="M173" s="223">
        <v>0</v>
      </c>
      <c r="N173" s="223">
        <v>0</v>
      </c>
      <c r="O173" s="223">
        <v>0</v>
      </c>
      <c r="P173" s="223">
        <v>0</v>
      </c>
      <c r="Q173" s="224">
        <f t="shared" si="64"/>
        <v>4435550</v>
      </c>
      <c r="R173" s="130">
        <f t="shared" si="65"/>
        <v>4435550</v>
      </c>
      <c r="S173" s="130">
        <v>0</v>
      </c>
      <c r="T173" s="225" t="str">
        <f t="shared" si="61"/>
        <v/>
      </c>
      <c r="U173" s="226">
        <f t="shared" si="62"/>
        <v>7.7934496772651212</v>
      </c>
      <c r="W173" s="113" t="s">
        <v>208</v>
      </c>
      <c r="X173" s="113" t="s">
        <v>72</v>
      </c>
      <c r="Y173" s="113" t="s">
        <v>258</v>
      </c>
      <c r="Z173" s="87" t="str">
        <f t="shared" si="60"/>
        <v/>
      </c>
      <c r="AA173" s="87" t="str">
        <f t="shared" si="60"/>
        <v/>
      </c>
    </row>
    <row r="174" spans="1:27" s="87" customFormat="1" ht="11.25" customHeight="1" x14ac:dyDescent="0.15">
      <c r="A174" s="125"/>
      <c r="B174" s="126"/>
      <c r="C174" s="127"/>
      <c r="D174" s="128"/>
      <c r="E174" s="127" t="str">
        <f t="shared" si="63"/>
        <v>234-187-001 국민건강증진법위반과태료</v>
      </c>
      <c r="F174" s="129"/>
      <c r="G174" s="129"/>
      <c r="H174" s="129"/>
      <c r="I174" s="223">
        <v>45360</v>
      </c>
      <c r="J174" s="223">
        <v>13983530</v>
      </c>
      <c r="K174" s="223">
        <v>0</v>
      </c>
      <c r="L174" s="223">
        <v>0</v>
      </c>
      <c r="M174" s="223">
        <v>0</v>
      </c>
      <c r="N174" s="223">
        <v>0</v>
      </c>
      <c r="O174" s="223">
        <v>0</v>
      </c>
      <c r="P174" s="223">
        <v>4041680</v>
      </c>
      <c r="Q174" s="224">
        <f t="shared" si="64"/>
        <v>9941850</v>
      </c>
      <c r="R174" s="130">
        <f t="shared" si="65"/>
        <v>9941850</v>
      </c>
      <c r="S174" s="130">
        <v>0</v>
      </c>
      <c r="T174" s="225" t="str">
        <f t="shared" si="61"/>
        <v/>
      </c>
      <c r="U174" s="226">
        <f t="shared" si="62"/>
        <v>0</v>
      </c>
      <c r="W174" s="113" t="s">
        <v>208</v>
      </c>
      <c r="X174" s="113" t="s">
        <v>72</v>
      </c>
      <c r="Y174" s="113" t="s">
        <v>259</v>
      </c>
      <c r="Z174" s="87" t="str">
        <f t="shared" si="60"/>
        <v/>
      </c>
      <c r="AA174" s="87" t="str">
        <f t="shared" si="60"/>
        <v/>
      </c>
    </row>
    <row r="175" spans="1:27" s="87" customFormat="1" ht="11.25" customHeight="1" x14ac:dyDescent="0.15">
      <c r="A175" s="125"/>
      <c r="B175" s="126"/>
      <c r="C175" s="127"/>
      <c r="D175" s="128"/>
      <c r="E175" s="127" t="str">
        <f t="shared" si="63"/>
        <v>234-197-000 석유및석유대체연료사업법위반과태료</v>
      </c>
      <c r="F175" s="129"/>
      <c r="G175" s="129"/>
      <c r="H175" s="129"/>
      <c r="I175" s="223">
        <v>0</v>
      </c>
      <c r="J175" s="223">
        <v>20114330</v>
      </c>
      <c r="K175" s="223">
        <v>0</v>
      </c>
      <c r="L175" s="223">
        <v>0</v>
      </c>
      <c r="M175" s="223">
        <v>0</v>
      </c>
      <c r="N175" s="223">
        <v>0</v>
      </c>
      <c r="O175" s="223">
        <v>0</v>
      </c>
      <c r="P175" s="223">
        <v>0</v>
      </c>
      <c r="Q175" s="224">
        <f t="shared" si="64"/>
        <v>20114330</v>
      </c>
      <c r="R175" s="130">
        <f t="shared" si="65"/>
        <v>20114330</v>
      </c>
      <c r="S175" s="130">
        <v>0</v>
      </c>
      <c r="T175" s="225" t="str">
        <f t="shared" si="61"/>
        <v/>
      </c>
      <c r="U175" s="226">
        <f t="shared" si="62"/>
        <v>0</v>
      </c>
      <c r="W175" s="113" t="s">
        <v>208</v>
      </c>
      <c r="X175" s="113" t="s">
        <v>72</v>
      </c>
      <c r="Y175" s="113" t="s">
        <v>260</v>
      </c>
      <c r="Z175" s="87" t="str">
        <f t="shared" si="60"/>
        <v/>
      </c>
      <c r="AA175" s="87" t="str">
        <f t="shared" si="60"/>
        <v/>
      </c>
    </row>
    <row r="176" spans="1:27" s="87" customFormat="1" ht="11.25" customHeight="1" x14ac:dyDescent="0.15">
      <c r="A176" s="125"/>
      <c r="B176" s="126"/>
      <c r="C176" s="127"/>
      <c r="D176" s="128"/>
      <c r="E176" s="127" t="str">
        <f t="shared" si="63"/>
        <v>234-201-000 액화석유가스법위반과태료</v>
      </c>
      <c r="F176" s="129"/>
      <c r="G176" s="129"/>
      <c r="H176" s="129"/>
      <c r="I176" s="223">
        <v>1200</v>
      </c>
      <c r="J176" s="223">
        <v>142600</v>
      </c>
      <c r="K176" s="223">
        <v>0</v>
      </c>
      <c r="L176" s="223">
        <v>0</v>
      </c>
      <c r="M176" s="223">
        <v>0</v>
      </c>
      <c r="N176" s="223">
        <v>0</v>
      </c>
      <c r="O176" s="223">
        <v>0</v>
      </c>
      <c r="P176" s="223">
        <v>0</v>
      </c>
      <c r="Q176" s="224">
        <f t="shared" si="64"/>
        <v>142600</v>
      </c>
      <c r="R176" s="130">
        <f t="shared" si="65"/>
        <v>142600</v>
      </c>
      <c r="S176" s="130">
        <v>0</v>
      </c>
      <c r="T176" s="225" t="str">
        <f t="shared" si="61"/>
        <v/>
      </c>
      <c r="U176" s="226">
        <f t="shared" si="62"/>
        <v>0</v>
      </c>
      <c r="W176" s="113" t="s">
        <v>208</v>
      </c>
      <c r="X176" s="113" t="s">
        <v>72</v>
      </c>
      <c r="Y176" s="113" t="s">
        <v>261</v>
      </c>
      <c r="Z176" s="87" t="str">
        <f t="shared" si="60"/>
        <v/>
      </c>
      <c r="AA176" s="87" t="str">
        <f t="shared" si="60"/>
        <v/>
      </c>
    </row>
    <row r="177" spans="1:27" s="87" customFormat="1" ht="11.25" customHeight="1" x14ac:dyDescent="0.15">
      <c r="A177" s="125"/>
      <c r="B177" s="126"/>
      <c r="C177" s="127"/>
      <c r="D177" s="128"/>
      <c r="E177" s="127" t="str">
        <f t="shared" si="63"/>
        <v>234-223-001 재난취약시설의무보험미가입과태료</v>
      </c>
      <c r="F177" s="129"/>
      <c r="G177" s="129"/>
      <c r="H177" s="129"/>
      <c r="I177" s="223">
        <v>1800</v>
      </c>
      <c r="J177" s="223">
        <v>240900</v>
      </c>
      <c r="K177" s="223">
        <v>0</v>
      </c>
      <c r="L177" s="223">
        <v>0</v>
      </c>
      <c r="M177" s="223">
        <v>0</v>
      </c>
      <c r="N177" s="223">
        <v>0</v>
      </c>
      <c r="O177" s="223">
        <v>0</v>
      </c>
      <c r="P177" s="223">
        <v>0</v>
      </c>
      <c r="Q177" s="224">
        <f t="shared" si="64"/>
        <v>240900</v>
      </c>
      <c r="R177" s="130">
        <f t="shared" si="65"/>
        <v>240900</v>
      </c>
      <c r="S177" s="130">
        <v>0</v>
      </c>
      <c r="T177" s="225" t="str">
        <f t="shared" si="61"/>
        <v/>
      </c>
      <c r="U177" s="226">
        <f t="shared" si="62"/>
        <v>0</v>
      </c>
      <c r="W177" s="113" t="s">
        <v>208</v>
      </c>
      <c r="X177" s="113" t="s">
        <v>72</v>
      </c>
      <c r="Y177" s="113" t="s">
        <v>262</v>
      </c>
      <c r="Z177" s="87" t="str">
        <f t="shared" si="60"/>
        <v/>
      </c>
      <c r="AA177" s="87" t="str">
        <f t="shared" si="60"/>
        <v/>
      </c>
    </row>
    <row r="178" spans="1:27" s="87" customFormat="1" ht="11.25" customHeight="1" x14ac:dyDescent="0.15">
      <c r="A178" s="125"/>
      <c r="B178" s="126"/>
      <c r="C178" s="127"/>
      <c r="D178" s="128"/>
      <c r="E178" s="127" t="str">
        <f t="shared" si="63"/>
        <v>234-231-000 도로법위반과태료</v>
      </c>
      <c r="F178" s="129"/>
      <c r="G178" s="129"/>
      <c r="H178" s="129"/>
      <c r="I178" s="223">
        <v>167700</v>
      </c>
      <c r="J178" s="223">
        <v>31429950</v>
      </c>
      <c r="K178" s="223">
        <v>0</v>
      </c>
      <c r="L178" s="223">
        <v>1236000</v>
      </c>
      <c r="M178" s="223">
        <v>0</v>
      </c>
      <c r="N178" s="223">
        <v>0</v>
      </c>
      <c r="O178" s="223">
        <v>0</v>
      </c>
      <c r="P178" s="223">
        <v>708000</v>
      </c>
      <c r="Q178" s="224">
        <f t="shared" si="64"/>
        <v>29485950</v>
      </c>
      <c r="R178" s="130">
        <f t="shared" si="65"/>
        <v>29485950</v>
      </c>
      <c r="S178" s="130">
        <v>0</v>
      </c>
      <c r="T178" s="225" t="str">
        <f t="shared" si="61"/>
        <v/>
      </c>
      <c r="U178" s="226">
        <f t="shared" si="62"/>
        <v>3.9325547765745732</v>
      </c>
      <c r="W178" s="113" t="s">
        <v>208</v>
      </c>
      <c r="X178" s="113" t="s">
        <v>72</v>
      </c>
      <c r="Y178" s="113" t="s">
        <v>263</v>
      </c>
      <c r="Z178" s="87" t="str">
        <f t="shared" si="60"/>
        <v/>
      </c>
      <c r="AA178" s="87" t="str">
        <f t="shared" si="60"/>
        <v/>
      </c>
    </row>
    <row r="179" spans="1:27" s="87" customFormat="1" ht="11.25" customHeight="1" x14ac:dyDescent="0.15">
      <c r="A179" s="125"/>
      <c r="B179" s="126"/>
      <c r="C179" s="127"/>
      <c r="D179" s="128"/>
      <c r="E179" s="127" t="str">
        <f t="shared" si="63"/>
        <v>234-233-000 여객자동차운수사업법위반과태료</v>
      </c>
      <c r="F179" s="129"/>
      <c r="G179" s="129"/>
      <c r="H179" s="129"/>
      <c r="I179" s="223">
        <v>42980</v>
      </c>
      <c r="J179" s="223">
        <v>12364250</v>
      </c>
      <c r="K179" s="223">
        <v>175000</v>
      </c>
      <c r="L179" s="223">
        <v>834000</v>
      </c>
      <c r="M179" s="223">
        <v>0</v>
      </c>
      <c r="N179" s="223">
        <v>0</v>
      </c>
      <c r="O179" s="223">
        <v>0</v>
      </c>
      <c r="P179" s="223">
        <v>529000</v>
      </c>
      <c r="Q179" s="224">
        <f t="shared" si="64"/>
        <v>11001250</v>
      </c>
      <c r="R179" s="130">
        <f t="shared" si="65"/>
        <v>11001250</v>
      </c>
      <c r="S179" s="130">
        <v>0</v>
      </c>
      <c r="T179" s="225" t="str">
        <f t="shared" si="61"/>
        <v/>
      </c>
      <c r="U179" s="226">
        <f t="shared" si="62"/>
        <v>6.7452534524940866</v>
      </c>
      <c r="W179" s="113" t="s">
        <v>208</v>
      </c>
      <c r="X179" s="113" t="s">
        <v>72</v>
      </c>
      <c r="Y179" s="113" t="s">
        <v>264</v>
      </c>
      <c r="Z179" s="87" t="str">
        <f t="shared" si="60"/>
        <v/>
      </c>
      <c r="AA179" s="87" t="str">
        <f t="shared" si="60"/>
        <v/>
      </c>
    </row>
    <row r="180" spans="1:27" s="87" customFormat="1" ht="11.25" customHeight="1" x14ac:dyDescent="0.15">
      <c r="A180" s="125"/>
      <c r="B180" s="126"/>
      <c r="C180" s="127"/>
      <c r="D180" s="128"/>
      <c r="E180" s="127" t="str">
        <f t="shared" si="63"/>
        <v>234-234-000 화물자동차운수사업법위반과태료</v>
      </c>
      <c r="F180" s="129"/>
      <c r="G180" s="129"/>
      <c r="H180" s="129"/>
      <c r="I180" s="223">
        <v>3000</v>
      </c>
      <c r="J180" s="223">
        <v>1356200</v>
      </c>
      <c r="K180" s="223">
        <v>0</v>
      </c>
      <c r="L180" s="223">
        <v>400000</v>
      </c>
      <c r="M180" s="223">
        <v>0</v>
      </c>
      <c r="N180" s="223">
        <v>0</v>
      </c>
      <c r="O180" s="223">
        <v>0</v>
      </c>
      <c r="P180" s="223">
        <v>0</v>
      </c>
      <c r="Q180" s="224">
        <f t="shared" si="64"/>
        <v>956200</v>
      </c>
      <c r="R180" s="130">
        <f t="shared" si="65"/>
        <v>956200</v>
      </c>
      <c r="S180" s="130">
        <v>0</v>
      </c>
      <c r="T180" s="225" t="str">
        <f t="shared" si="61"/>
        <v/>
      </c>
      <c r="U180" s="226">
        <f t="shared" si="62"/>
        <v>29.494174900457161</v>
      </c>
      <c r="W180" s="113" t="s">
        <v>208</v>
      </c>
      <c r="X180" s="113" t="s">
        <v>72</v>
      </c>
      <c r="Y180" s="113" t="s">
        <v>265</v>
      </c>
      <c r="Z180" s="87" t="str">
        <f t="shared" si="60"/>
        <v/>
      </c>
      <c r="AA180" s="87" t="str">
        <f t="shared" si="60"/>
        <v/>
      </c>
    </row>
    <row r="181" spans="1:27" s="87" customFormat="1" ht="11.25" customHeight="1" x14ac:dyDescent="0.15">
      <c r="A181" s="125"/>
      <c r="B181" s="126"/>
      <c r="C181" s="127"/>
      <c r="D181" s="128"/>
      <c r="E181" s="127" t="str">
        <f t="shared" si="63"/>
        <v>234-239-000 공중위생관리법위반과태료</v>
      </c>
      <c r="F181" s="129"/>
      <c r="G181" s="129"/>
      <c r="H181" s="129"/>
      <c r="I181" s="223">
        <v>42000</v>
      </c>
      <c r="J181" s="223">
        <v>5293400</v>
      </c>
      <c r="K181" s="223">
        <v>0</v>
      </c>
      <c r="L181" s="223">
        <v>0</v>
      </c>
      <c r="M181" s="223">
        <v>0</v>
      </c>
      <c r="N181" s="223">
        <v>0</v>
      </c>
      <c r="O181" s="223">
        <v>0</v>
      </c>
      <c r="P181" s="223">
        <v>0</v>
      </c>
      <c r="Q181" s="224">
        <f t="shared" si="64"/>
        <v>5293400</v>
      </c>
      <c r="R181" s="130">
        <f t="shared" si="65"/>
        <v>5293400</v>
      </c>
      <c r="S181" s="130">
        <v>0</v>
      </c>
      <c r="T181" s="225" t="str">
        <f t="shared" si="61"/>
        <v/>
      </c>
      <c r="U181" s="226">
        <f t="shared" si="62"/>
        <v>0</v>
      </c>
      <c r="W181" s="113" t="s">
        <v>208</v>
      </c>
      <c r="X181" s="113" t="s">
        <v>72</v>
      </c>
      <c r="Y181" s="113" t="s">
        <v>266</v>
      </c>
      <c r="Z181" s="87" t="str">
        <f t="shared" si="60"/>
        <v/>
      </c>
      <c r="AA181" s="87" t="str">
        <f t="shared" si="60"/>
        <v/>
      </c>
    </row>
    <row r="182" spans="1:27" s="87" customFormat="1" ht="11.25" customHeight="1" x14ac:dyDescent="0.15">
      <c r="A182" s="125"/>
      <c r="B182" s="126"/>
      <c r="C182" s="127"/>
      <c r="D182" s="128"/>
      <c r="E182" s="127" t="str">
        <f t="shared" si="63"/>
        <v>234-243-000 식품위생법위반과태료</v>
      </c>
      <c r="F182" s="129"/>
      <c r="G182" s="129"/>
      <c r="H182" s="129"/>
      <c r="I182" s="223">
        <v>98140</v>
      </c>
      <c r="J182" s="223">
        <v>12441470</v>
      </c>
      <c r="K182" s="223">
        <v>0</v>
      </c>
      <c r="L182" s="223">
        <v>828800</v>
      </c>
      <c r="M182" s="223">
        <v>0</v>
      </c>
      <c r="N182" s="223">
        <v>0</v>
      </c>
      <c r="O182" s="223">
        <v>0</v>
      </c>
      <c r="P182" s="223">
        <v>350000</v>
      </c>
      <c r="Q182" s="224">
        <f t="shared" si="64"/>
        <v>11262670</v>
      </c>
      <c r="R182" s="130">
        <f t="shared" si="65"/>
        <v>11262670</v>
      </c>
      <c r="S182" s="130">
        <v>0</v>
      </c>
      <c r="T182" s="225" t="str">
        <f t="shared" si="61"/>
        <v/>
      </c>
      <c r="U182" s="226">
        <f t="shared" si="62"/>
        <v>6.6615922395022453</v>
      </c>
      <c r="W182" s="113" t="s">
        <v>208</v>
      </c>
      <c r="X182" s="113" t="s">
        <v>72</v>
      </c>
      <c r="Y182" s="113" t="s">
        <v>267</v>
      </c>
      <c r="Z182" s="87" t="str">
        <f t="shared" si="60"/>
        <v/>
      </c>
      <c r="AA182" s="87" t="str">
        <f t="shared" si="60"/>
        <v/>
      </c>
    </row>
    <row r="183" spans="1:27" s="87" customFormat="1" ht="11.25" customHeight="1" x14ac:dyDescent="0.15">
      <c r="A183" s="125"/>
      <c r="B183" s="126"/>
      <c r="C183" s="127"/>
      <c r="D183" s="128"/>
      <c r="E183" s="127" t="str">
        <f t="shared" si="63"/>
        <v>234-246-000 폐기물관리법위반과태료</v>
      </c>
      <c r="F183" s="129"/>
      <c r="G183" s="129"/>
      <c r="H183" s="129"/>
      <c r="I183" s="223">
        <v>443290</v>
      </c>
      <c r="J183" s="223">
        <v>96555060</v>
      </c>
      <c r="K183" s="223">
        <v>0</v>
      </c>
      <c r="L183" s="223">
        <v>1063600</v>
      </c>
      <c r="M183" s="223">
        <v>0</v>
      </c>
      <c r="N183" s="223">
        <v>0</v>
      </c>
      <c r="O183" s="223">
        <v>0</v>
      </c>
      <c r="P183" s="223">
        <v>7941200</v>
      </c>
      <c r="Q183" s="224">
        <f t="shared" si="64"/>
        <v>87550260</v>
      </c>
      <c r="R183" s="130">
        <f t="shared" si="65"/>
        <v>87550260</v>
      </c>
      <c r="S183" s="130">
        <v>0</v>
      </c>
      <c r="T183" s="225" t="str">
        <f t="shared" si="61"/>
        <v/>
      </c>
      <c r="U183" s="226">
        <f t="shared" si="62"/>
        <v>1.1015476558142059</v>
      </c>
      <c r="W183" s="113" t="s">
        <v>208</v>
      </c>
      <c r="X183" s="113" t="s">
        <v>72</v>
      </c>
      <c r="Y183" s="113" t="s">
        <v>268</v>
      </c>
      <c r="Z183" s="87" t="str">
        <f t="shared" si="60"/>
        <v/>
      </c>
      <c r="AA183" s="87" t="str">
        <f t="shared" si="60"/>
        <v/>
      </c>
    </row>
    <row r="184" spans="1:27" s="87" customFormat="1" ht="11.25" customHeight="1" x14ac:dyDescent="0.15">
      <c r="A184" s="125"/>
      <c r="B184" s="126"/>
      <c r="C184" s="127"/>
      <c r="D184" s="128"/>
      <c r="E184" s="127" t="str">
        <f t="shared" si="63"/>
        <v>234-246-001 사업장폐기물배출위반과태료</v>
      </c>
      <c r="F184" s="129"/>
      <c r="G184" s="129"/>
      <c r="H184" s="129"/>
      <c r="I184" s="223">
        <v>12000</v>
      </c>
      <c r="J184" s="223">
        <v>1234000</v>
      </c>
      <c r="K184" s="223">
        <v>0</v>
      </c>
      <c r="L184" s="223">
        <v>0</v>
      </c>
      <c r="M184" s="223">
        <v>0</v>
      </c>
      <c r="N184" s="223">
        <v>0</v>
      </c>
      <c r="O184" s="223">
        <v>0</v>
      </c>
      <c r="P184" s="223">
        <v>0</v>
      </c>
      <c r="Q184" s="224">
        <f t="shared" si="64"/>
        <v>1234000</v>
      </c>
      <c r="R184" s="130">
        <f t="shared" si="65"/>
        <v>1234000</v>
      </c>
      <c r="S184" s="130">
        <v>0</v>
      </c>
      <c r="T184" s="225" t="str">
        <f t="shared" si="61"/>
        <v/>
      </c>
      <c r="U184" s="226">
        <f t="shared" si="62"/>
        <v>0</v>
      </c>
      <c r="W184" s="113" t="s">
        <v>208</v>
      </c>
      <c r="X184" s="113" t="s">
        <v>72</v>
      </c>
      <c r="Y184" s="113" t="s">
        <v>269</v>
      </c>
      <c r="Z184" s="87" t="str">
        <f t="shared" si="60"/>
        <v/>
      </c>
      <c r="AA184" s="87" t="str">
        <f t="shared" si="60"/>
        <v/>
      </c>
    </row>
    <row r="185" spans="1:27" s="87" customFormat="1" ht="11.25" customHeight="1" x14ac:dyDescent="0.15">
      <c r="A185" s="125"/>
      <c r="B185" s="126"/>
      <c r="C185" s="127"/>
      <c r="D185" s="128"/>
      <c r="E185" s="127" t="str">
        <f t="shared" si="63"/>
        <v>234-251-001 특정경유자동차검사위반과태료</v>
      </c>
      <c r="F185" s="129"/>
      <c r="G185" s="129"/>
      <c r="H185" s="129"/>
      <c r="I185" s="223">
        <v>0</v>
      </c>
      <c r="J185" s="223">
        <v>84838340</v>
      </c>
      <c r="K185" s="223">
        <v>40000</v>
      </c>
      <c r="L185" s="223">
        <v>704100</v>
      </c>
      <c r="M185" s="223">
        <v>0</v>
      </c>
      <c r="N185" s="223">
        <v>0</v>
      </c>
      <c r="O185" s="223">
        <v>0</v>
      </c>
      <c r="P185" s="223">
        <v>2862000</v>
      </c>
      <c r="Q185" s="224">
        <f t="shared" si="64"/>
        <v>81272240</v>
      </c>
      <c r="R185" s="130">
        <f t="shared" si="65"/>
        <v>81272240</v>
      </c>
      <c r="S185" s="130">
        <v>0</v>
      </c>
      <c r="T185" s="225" t="str">
        <f t="shared" si="61"/>
        <v/>
      </c>
      <c r="U185" s="226">
        <f t="shared" si="62"/>
        <v>0.82993137300894859</v>
      </c>
      <c r="W185" s="113" t="s">
        <v>208</v>
      </c>
      <c r="X185" s="113" t="s">
        <v>72</v>
      </c>
      <c r="Y185" s="113" t="s">
        <v>270</v>
      </c>
      <c r="Z185" s="87" t="str">
        <f t="shared" si="60"/>
        <v/>
      </c>
      <c r="AA185" s="87" t="str">
        <f t="shared" si="60"/>
        <v/>
      </c>
    </row>
    <row r="186" spans="1:27" s="87" customFormat="1" ht="11.25" customHeight="1" x14ac:dyDescent="0.15">
      <c r="A186" s="125"/>
      <c r="B186" s="126"/>
      <c r="C186" s="127"/>
      <c r="D186" s="128"/>
      <c r="E186" s="127" t="str">
        <f t="shared" si="63"/>
        <v>234-255-000 동물보호법과태료</v>
      </c>
      <c r="F186" s="129"/>
      <c r="G186" s="129"/>
      <c r="H186" s="129"/>
      <c r="I186" s="223">
        <v>39600</v>
      </c>
      <c r="J186" s="223">
        <v>5111790</v>
      </c>
      <c r="K186" s="223">
        <v>0</v>
      </c>
      <c r="L186" s="223">
        <v>0</v>
      </c>
      <c r="M186" s="223">
        <v>0</v>
      </c>
      <c r="N186" s="223">
        <v>0</v>
      </c>
      <c r="O186" s="223">
        <v>0</v>
      </c>
      <c r="P186" s="223">
        <v>0</v>
      </c>
      <c r="Q186" s="224">
        <f t="shared" si="64"/>
        <v>5111790</v>
      </c>
      <c r="R186" s="130">
        <f t="shared" si="65"/>
        <v>5111790</v>
      </c>
      <c r="S186" s="130">
        <v>0</v>
      </c>
      <c r="T186" s="225" t="str">
        <f t="shared" si="61"/>
        <v/>
      </c>
      <c r="U186" s="226">
        <f t="shared" si="62"/>
        <v>0</v>
      </c>
      <c r="W186" s="113" t="s">
        <v>208</v>
      </c>
      <c r="X186" s="113" t="s">
        <v>72</v>
      </c>
      <c r="Y186" s="113" t="s">
        <v>271</v>
      </c>
      <c r="Z186" s="87" t="str">
        <f t="shared" si="60"/>
        <v/>
      </c>
      <c r="AA186" s="87" t="str">
        <f t="shared" si="60"/>
        <v/>
      </c>
    </row>
    <row r="187" spans="1:27" s="87" customFormat="1" ht="11.25" customHeight="1" x14ac:dyDescent="0.15">
      <c r="A187" s="125"/>
      <c r="B187" s="126"/>
      <c r="C187" s="127"/>
      <c r="D187" s="128"/>
      <c r="E187" s="127" t="str">
        <f t="shared" si="63"/>
        <v>234-280-000 체육시설설치이용법위반과태료</v>
      </c>
      <c r="F187" s="129"/>
      <c r="G187" s="129"/>
      <c r="H187" s="129"/>
      <c r="I187" s="223">
        <v>0</v>
      </c>
      <c r="J187" s="223">
        <v>439500</v>
      </c>
      <c r="K187" s="223">
        <v>0</v>
      </c>
      <c r="L187" s="223">
        <v>0</v>
      </c>
      <c r="M187" s="223">
        <v>0</v>
      </c>
      <c r="N187" s="223">
        <v>0</v>
      </c>
      <c r="O187" s="223">
        <v>0</v>
      </c>
      <c r="P187" s="223">
        <v>0</v>
      </c>
      <c r="Q187" s="224">
        <f t="shared" si="64"/>
        <v>439500</v>
      </c>
      <c r="R187" s="130">
        <f t="shared" si="65"/>
        <v>439500</v>
      </c>
      <c r="S187" s="130">
        <v>0</v>
      </c>
      <c r="T187" s="225" t="str">
        <f t="shared" si="61"/>
        <v/>
      </c>
      <c r="U187" s="226">
        <f t="shared" si="62"/>
        <v>0</v>
      </c>
      <c r="W187" s="113" t="s">
        <v>208</v>
      </c>
      <c r="X187" s="113" t="s">
        <v>72</v>
      </c>
      <c r="Y187" s="113" t="s">
        <v>272</v>
      </c>
      <c r="Z187" s="87" t="str">
        <f t="shared" si="60"/>
        <v/>
      </c>
      <c r="AA187" s="87" t="str">
        <f t="shared" si="60"/>
        <v/>
      </c>
    </row>
    <row r="188" spans="1:27" s="87" customFormat="1" ht="11.25" customHeight="1" x14ac:dyDescent="0.15">
      <c r="A188" s="125"/>
      <c r="B188" s="126"/>
      <c r="C188" s="127"/>
      <c r="D188" s="128"/>
      <c r="E188" s="127" t="str">
        <f t="shared" si="63"/>
        <v>234-287-000 민방위기본법위반과태료</v>
      </c>
      <c r="F188" s="129"/>
      <c r="G188" s="129"/>
      <c r="H188" s="129"/>
      <c r="I188" s="223">
        <v>156040</v>
      </c>
      <c r="J188" s="223">
        <v>22897660</v>
      </c>
      <c r="K188" s="223">
        <v>110200</v>
      </c>
      <c r="L188" s="223">
        <v>552090</v>
      </c>
      <c r="M188" s="223">
        <v>0</v>
      </c>
      <c r="N188" s="223">
        <v>0</v>
      </c>
      <c r="O188" s="223">
        <v>0</v>
      </c>
      <c r="P188" s="223">
        <v>1050000</v>
      </c>
      <c r="Q188" s="224">
        <f t="shared" si="64"/>
        <v>21295570</v>
      </c>
      <c r="R188" s="130">
        <f t="shared" si="65"/>
        <v>21295570</v>
      </c>
      <c r="S188" s="130">
        <v>0</v>
      </c>
      <c r="T188" s="225" t="str">
        <f t="shared" si="61"/>
        <v/>
      </c>
      <c r="U188" s="226">
        <f t="shared" si="62"/>
        <v>2.4111197388728804</v>
      </c>
      <c r="W188" s="113" t="s">
        <v>208</v>
      </c>
      <c r="X188" s="113" t="s">
        <v>72</v>
      </c>
      <c r="Y188" s="113" t="s">
        <v>273</v>
      </c>
      <c r="Z188" s="87" t="str">
        <f t="shared" si="60"/>
        <v/>
      </c>
      <c r="AA188" s="87" t="str">
        <f t="shared" si="60"/>
        <v/>
      </c>
    </row>
    <row r="189" spans="1:27" s="87" customFormat="1" ht="11.25" customHeight="1" x14ac:dyDescent="0.15">
      <c r="A189" s="125"/>
      <c r="B189" s="126"/>
      <c r="C189" s="127"/>
      <c r="D189" s="128"/>
      <c r="E189" s="127" t="str">
        <f t="shared" si="63"/>
        <v>234-288-000 방문판매등에관한법위반과태료</v>
      </c>
      <c r="F189" s="129"/>
      <c r="G189" s="129"/>
      <c r="H189" s="129"/>
      <c r="I189" s="223">
        <v>174000</v>
      </c>
      <c r="J189" s="223">
        <v>7930000</v>
      </c>
      <c r="K189" s="223">
        <v>0</v>
      </c>
      <c r="L189" s="223">
        <v>0</v>
      </c>
      <c r="M189" s="223">
        <v>0</v>
      </c>
      <c r="N189" s="223">
        <v>0</v>
      </c>
      <c r="O189" s="223">
        <v>0</v>
      </c>
      <c r="P189" s="223">
        <v>0</v>
      </c>
      <c r="Q189" s="224">
        <f t="shared" si="64"/>
        <v>7930000</v>
      </c>
      <c r="R189" s="130">
        <f t="shared" si="65"/>
        <v>7930000</v>
      </c>
      <c r="S189" s="130">
        <v>0</v>
      </c>
      <c r="T189" s="225" t="str">
        <f t="shared" si="61"/>
        <v/>
      </c>
      <c r="U189" s="226">
        <f t="shared" si="62"/>
        <v>0</v>
      </c>
      <c r="W189" s="113" t="s">
        <v>208</v>
      </c>
      <c r="X189" s="113" t="s">
        <v>72</v>
      </c>
      <c r="Y189" s="113" t="s">
        <v>274</v>
      </c>
      <c r="Z189" s="87" t="str">
        <f t="shared" si="60"/>
        <v/>
      </c>
      <c r="AA189" s="87" t="str">
        <f t="shared" si="60"/>
        <v/>
      </c>
    </row>
    <row r="190" spans="1:27" s="87" customFormat="1" ht="11.25" customHeight="1" x14ac:dyDescent="0.15">
      <c r="A190" s="125"/>
      <c r="B190" s="126"/>
      <c r="C190" s="127"/>
      <c r="D190" s="128"/>
      <c r="E190" s="127" t="str">
        <f t="shared" si="63"/>
        <v>234-289-000 주민등록법위반과태료</v>
      </c>
      <c r="F190" s="129"/>
      <c r="G190" s="129"/>
      <c r="H190" s="129"/>
      <c r="I190" s="223">
        <v>7690</v>
      </c>
      <c r="J190" s="223">
        <v>824250</v>
      </c>
      <c r="K190" s="223">
        <v>0</v>
      </c>
      <c r="L190" s="223">
        <v>-134550</v>
      </c>
      <c r="M190" s="223">
        <v>0</v>
      </c>
      <c r="N190" s="223">
        <v>150000</v>
      </c>
      <c r="O190" s="223">
        <v>0</v>
      </c>
      <c r="P190" s="223">
        <v>0</v>
      </c>
      <c r="Q190" s="224">
        <f t="shared" si="64"/>
        <v>958800</v>
      </c>
      <c r="R190" s="130">
        <f t="shared" si="65"/>
        <v>958800</v>
      </c>
      <c r="S190" s="130">
        <v>0</v>
      </c>
      <c r="T190" s="225" t="str">
        <f t="shared" si="61"/>
        <v/>
      </c>
      <c r="U190" s="226">
        <f t="shared" si="62"/>
        <v>-16.323930846223838</v>
      </c>
      <c r="W190" s="113" t="s">
        <v>208</v>
      </c>
      <c r="X190" s="113" t="s">
        <v>72</v>
      </c>
      <c r="Y190" s="113" t="s">
        <v>275</v>
      </c>
      <c r="Z190" s="87" t="str">
        <f t="shared" si="60"/>
        <v/>
      </c>
      <c r="AA190" s="87" t="str">
        <f t="shared" si="60"/>
        <v/>
      </c>
    </row>
    <row r="191" spans="1:27" s="87" customFormat="1" ht="11.25" customHeight="1" x14ac:dyDescent="0.15">
      <c r="A191" s="125"/>
      <c r="B191" s="126"/>
      <c r="C191" s="127"/>
      <c r="D191" s="128"/>
      <c r="E191" s="127" t="str">
        <f t="shared" si="63"/>
        <v>234-295-000 대부업등법률위반과태료</v>
      </c>
      <c r="F191" s="129"/>
      <c r="G191" s="129"/>
      <c r="H191" s="129"/>
      <c r="I191" s="223">
        <v>144000</v>
      </c>
      <c r="J191" s="223">
        <v>19844000</v>
      </c>
      <c r="K191" s="223">
        <v>0</v>
      </c>
      <c r="L191" s="223">
        <v>0</v>
      </c>
      <c r="M191" s="223">
        <v>0</v>
      </c>
      <c r="N191" s="223">
        <v>0</v>
      </c>
      <c r="O191" s="223">
        <v>0</v>
      </c>
      <c r="P191" s="223">
        <v>3500000</v>
      </c>
      <c r="Q191" s="224">
        <f t="shared" si="64"/>
        <v>16344000</v>
      </c>
      <c r="R191" s="130">
        <f t="shared" si="65"/>
        <v>16344000</v>
      </c>
      <c r="S191" s="130">
        <v>0</v>
      </c>
      <c r="T191" s="225" t="str">
        <f t="shared" si="61"/>
        <v/>
      </c>
      <c r="U191" s="226">
        <f t="shared" si="62"/>
        <v>0</v>
      </c>
      <c r="W191" s="113" t="s">
        <v>208</v>
      </c>
      <c r="X191" s="113" t="s">
        <v>72</v>
      </c>
      <c r="Y191" s="113" t="s">
        <v>276</v>
      </c>
      <c r="Z191" s="87" t="str">
        <f t="shared" si="60"/>
        <v/>
      </c>
      <c r="AA191" s="87" t="str">
        <f t="shared" si="60"/>
        <v/>
      </c>
    </row>
    <row r="192" spans="1:27" s="87" customFormat="1" ht="11.25" customHeight="1" x14ac:dyDescent="0.15">
      <c r="A192" s="125"/>
      <c r="B192" s="126"/>
      <c r="C192" s="127"/>
      <c r="D192" s="128"/>
      <c r="E192" s="127" t="str">
        <f t="shared" si="63"/>
        <v>234-297-000 가족관계등록법위반과태료</v>
      </c>
      <c r="F192" s="129"/>
      <c r="G192" s="129"/>
      <c r="H192" s="129"/>
      <c r="I192" s="223">
        <v>2400</v>
      </c>
      <c r="J192" s="223">
        <v>364700</v>
      </c>
      <c r="K192" s="223">
        <v>0</v>
      </c>
      <c r="L192" s="223">
        <v>51500</v>
      </c>
      <c r="M192" s="223">
        <v>0</v>
      </c>
      <c r="N192" s="223">
        <v>0</v>
      </c>
      <c r="O192" s="223">
        <v>0</v>
      </c>
      <c r="P192" s="223">
        <v>0</v>
      </c>
      <c r="Q192" s="224">
        <f t="shared" si="64"/>
        <v>313200</v>
      </c>
      <c r="R192" s="130">
        <f t="shared" si="65"/>
        <v>313200</v>
      </c>
      <c r="S192" s="130">
        <v>0</v>
      </c>
      <c r="T192" s="225" t="str">
        <f t="shared" si="61"/>
        <v/>
      </c>
      <c r="U192" s="226">
        <f t="shared" si="62"/>
        <v>14.121195503153277</v>
      </c>
      <c r="W192" s="113" t="s">
        <v>208</v>
      </c>
      <c r="X192" s="113" t="s">
        <v>72</v>
      </c>
      <c r="Y192" s="113" t="s">
        <v>277</v>
      </c>
      <c r="Z192" s="87" t="str">
        <f t="shared" si="60"/>
        <v/>
      </c>
      <c r="AA192" s="87" t="str">
        <f t="shared" si="60"/>
        <v/>
      </c>
    </row>
    <row r="193" spans="1:27" s="87" customFormat="1" ht="11.25" customHeight="1" x14ac:dyDescent="0.15">
      <c r="A193" s="125"/>
      <c r="B193" s="126"/>
      <c r="C193" s="127"/>
      <c r="D193" s="128"/>
      <c r="E193" s="127" t="str">
        <f t="shared" si="63"/>
        <v>234-297-001 호적법위반과태료</v>
      </c>
      <c r="F193" s="129"/>
      <c r="G193" s="129"/>
      <c r="H193" s="129"/>
      <c r="I193" s="223">
        <v>0</v>
      </c>
      <c r="J193" s="223">
        <v>-50000</v>
      </c>
      <c r="K193" s="223">
        <v>0</v>
      </c>
      <c r="L193" s="223">
        <v>0</v>
      </c>
      <c r="M193" s="223">
        <v>0</v>
      </c>
      <c r="N193" s="223">
        <v>0</v>
      </c>
      <c r="O193" s="223">
        <v>0</v>
      </c>
      <c r="P193" s="223">
        <v>0</v>
      </c>
      <c r="Q193" s="224">
        <f t="shared" si="64"/>
        <v>-50000</v>
      </c>
      <c r="R193" s="130">
        <f t="shared" si="65"/>
        <v>-50000</v>
      </c>
      <c r="S193" s="130">
        <v>0</v>
      </c>
      <c r="T193" s="225" t="str">
        <f t="shared" si="61"/>
        <v/>
      </c>
      <c r="U193" s="226">
        <f t="shared" si="62"/>
        <v>0</v>
      </c>
      <c r="W193" s="113" t="s">
        <v>208</v>
      </c>
      <c r="X193" s="113" t="s">
        <v>72</v>
      </c>
      <c r="Y193" s="113" t="s">
        <v>278</v>
      </c>
      <c r="Z193" s="87" t="str">
        <f t="shared" si="60"/>
        <v/>
      </c>
      <c r="AA193" s="87" t="str">
        <f t="shared" si="60"/>
        <v/>
      </c>
    </row>
    <row r="194" spans="1:27" s="87" customFormat="1" ht="11.25" customHeight="1" x14ac:dyDescent="0.15">
      <c r="A194" s="125"/>
      <c r="B194" s="126"/>
      <c r="C194" s="127"/>
      <c r="D194" s="128"/>
      <c r="E194" s="127" t="str">
        <f>Y194</f>
        <v>234-305-000 복권법위반과태료</v>
      </c>
      <c r="F194" s="129"/>
      <c r="G194" s="129"/>
      <c r="H194" s="129"/>
      <c r="I194" s="223">
        <v>12000</v>
      </c>
      <c r="J194" s="223">
        <v>1138000</v>
      </c>
      <c r="K194" s="223">
        <v>0</v>
      </c>
      <c r="L194" s="223">
        <v>0</v>
      </c>
      <c r="M194" s="223">
        <v>0</v>
      </c>
      <c r="N194" s="223">
        <v>0</v>
      </c>
      <c r="O194" s="223">
        <v>0</v>
      </c>
      <c r="P194" s="223">
        <v>0</v>
      </c>
      <c r="Q194" s="224">
        <f>J194-L194-P194</f>
        <v>1138000</v>
      </c>
      <c r="R194" s="130">
        <f>Q194-S194</f>
        <v>1138000</v>
      </c>
      <c r="S194" s="130">
        <v>0</v>
      </c>
      <c r="T194" s="225" t="str">
        <f>IFERROR((L194/F194)*100,"")</f>
        <v/>
      </c>
      <c r="U194" s="226">
        <f>IFERROR((L194/J194)*100,"")</f>
        <v>0</v>
      </c>
      <c r="W194" s="113" t="s">
        <v>208</v>
      </c>
      <c r="X194" s="113" t="s">
        <v>72</v>
      </c>
      <c r="Y194" s="113" t="s">
        <v>279</v>
      </c>
      <c r="Z194" s="87" t="str">
        <f t="shared" si="60"/>
        <v/>
      </c>
      <c r="AA194" s="87" t="str">
        <f t="shared" si="60"/>
        <v/>
      </c>
    </row>
    <row r="195" spans="1:27" s="87" customFormat="1" ht="11.25" customHeight="1" x14ac:dyDescent="0.15">
      <c r="A195" s="125"/>
      <c r="B195" s="126"/>
      <c r="C195" s="127"/>
      <c r="D195" s="128"/>
      <c r="E195" s="127" t="str">
        <f>Y195</f>
        <v>234-319-000 친환경자동차법위반과태료</v>
      </c>
      <c r="F195" s="129"/>
      <c r="G195" s="129"/>
      <c r="H195" s="129"/>
      <c r="I195" s="223">
        <v>64200</v>
      </c>
      <c r="J195" s="223">
        <v>5247600</v>
      </c>
      <c r="K195" s="223">
        <v>209600</v>
      </c>
      <c r="L195" s="223">
        <v>409600</v>
      </c>
      <c r="M195" s="223">
        <v>0</v>
      </c>
      <c r="N195" s="223">
        <v>0</v>
      </c>
      <c r="O195" s="223">
        <v>0</v>
      </c>
      <c r="P195" s="223">
        <v>0</v>
      </c>
      <c r="Q195" s="224">
        <f>J195-L195-P195</f>
        <v>4838000</v>
      </c>
      <c r="R195" s="130">
        <f>Q195-S195</f>
        <v>4838000</v>
      </c>
      <c r="S195" s="130">
        <v>0</v>
      </c>
      <c r="T195" s="225" t="str">
        <f>IFERROR((L195/F195)*100,"")</f>
        <v/>
      </c>
      <c r="U195" s="226">
        <f>IFERROR((L195/J195)*100,"")</f>
        <v>7.8054729781233334</v>
      </c>
      <c r="W195" s="113" t="s">
        <v>208</v>
      </c>
      <c r="X195" s="113" t="s">
        <v>72</v>
      </c>
      <c r="Y195" s="113" t="s">
        <v>280</v>
      </c>
      <c r="Z195" s="87" t="str">
        <f t="shared" si="60"/>
        <v/>
      </c>
      <c r="AA195" s="87" t="str">
        <f t="shared" si="60"/>
        <v/>
      </c>
    </row>
    <row r="196" spans="1:27" s="87" customFormat="1" ht="11.25" customHeight="1" x14ac:dyDescent="0.15">
      <c r="A196" s="125"/>
      <c r="B196" s="126"/>
      <c r="C196" s="127"/>
      <c r="D196" s="128"/>
      <c r="E196" s="127" t="str">
        <f>Y196</f>
        <v>234-320-004 건축물관리법위반과태료</v>
      </c>
      <c r="F196" s="129"/>
      <c r="G196" s="129"/>
      <c r="H196" s="129"/>
      <c r="I196" s="223">
        <v>240000</v>
      </c>
      <c r="J196" s="223">
        <v>21260000</v>
      </c>
      <c r="K196" s="223">
        <v>0</v>
      </c>
      <c r="L196" s="223">
        <v>0</v>
      </c>
      <c r="M196" s="223">
        <v>0</v>
      </c>
      <c r="N196" s="223">
        <v>0</v>
      </c>
      <c r="O196" s="223">
        <v>0</v>
      </c>
      <c r="P196" s="223">
        <v>0</v>
      </c>
      <c r="Q196" s="224">
        <f>J196-L196-P196</f>
        <v>21260000</v>
      </c>
      <c r="R196" s="130">
        <f>Q196-S196</f>
        <v>21260000</v>
      </c>
      <c r="S196" s="130">
        <v>0</v>
      </c>
      <c r="T196" s="225" t="str">
        <f>IFERROR((L196/F196)*100,"")</f>
        <v/>
      </c>
      <c r="U196" s="226">
        <f>IFERROR((L196/J196)*100,"")</f>
        <v>0</v>
      </c>
      <c r="W196" s="113" t="s">
        <v>208</v>
      </c>
      <c r="X196" s="113" t="s">
        <v>72</v>
      </c>
      <c r="Y196" s="113" t="s">
        <v>281</v>
      </c>
      <c r="Z196" s="87" t="str">
        <f t="shared" si="60"/>
        <v/>
      </c>
      <c r="AA196" s="87" t="str">
        <f t="shared" si="60"/>
        <v/>
      </c>
    </row>
    <row r="197" spans="1:27" s="87" customFormat="1" ht="11.25" customHeight="1" x14ac:dyDescent="0.15">
      <c r="A197" s="125"/>
      <c r="B197" s="126"/>
      <c r="C197" s="127"/>
      <c r="D197" s="128"/>
      <c r="E197" s="127" t="str">
        <f t="shared" si="63"/>
        <v>234-320-006 환경관련법위반과태료</v>
      </c>
      <c r="F197" s="129"/>
      <c r="G197" s="129"/>
      <c r="H197" s="129"/>
      <c r="I197" s="223">
        <v>64800</v>
      </c>
      <c r="J197" s="223">
        <v>11690800</v>
      </c>
      <c r="K197" s="223">
        <v>0</v>
      </c>
      <c r="L197" s="223">
        <v>0</v>
      </c>
      <c r="M197" s="223">
        <v>0</v>
      </c>
      <c r="N197" s="223">
        <v>0</v>
      </c>
      <c r="O197" s="223">
        <v>0</v>
      </c>
      <c r="P197" s="223">
        <v>0</v>
      </c>
      <c r="Q197" s="224">
        <f t="shared" si="64"/>
        <v>11690800</v>
      </c>
      <c r="R197" s="130">
        <f t="shared" si="65"/>
        <v>11690800</v>
      </c>
      <c r="S197" s="130">
        <v>0</v>
      </c>
      <c r="T197" s="225" t="str">
        <f t="shared" si="61"/>
        <v/>
      </c>
      <c r="U197" s="226">
        <f t="shared" si="62"/>
        <v>0</v>
      </c>
      <c r="W197" s="113" t="s">
        <v>208</v>
      </c>
      <c r="X197" s="113" t="s">
        <v>72</v>
      </c>
      <c r="Y197" s="113" t="s">
        <v>282</v>
      </c>
      <c r="Z197" s="87" t="str">
        <f t="shared" si="60"/>
        <v/>
      </c>
      <c r="AA197" s="87" t="str">
        <f t="shared" si="60"/>
        <v/>
      </c>
    </row>
    <row r="198" spans="1:27" s="87" customFormat="1" ht="11.25" customHeight="1" x14ac:dyDescent="0.15">
      <c r="A198" s="125"/>
      <c r="B198" s="126"/>
      <c r="C198" s="127"/>
      <c r="D198" s="128"/>
      <c r="E198" s="127" t="str">
        <f t="shared" si="63"/>
        <v>235-002-000 국기법보장비용징수</v>
      </c>
      <c r="F198" s="129"/>
      <c r="G198" s="129"/>
      <c r="H198" s="129"/>
      <c r="I198" s="223">
        <v>0</v>
      </c>
      <c r="J198" s="223">
        <v>138867410</v>
      </c>
      <c r="K198" s="223">
        <v>4747080</v>
      </c>
      <c r="L198" s="223">
        <v>7209270</v>
      </c>
      <c r="M198" s="223">
        <v>0</v>
      </c>
      <c r="N198" s="223">
        <v>0</v>
      </c>
      <c r="O198" s="223">
        <v>0</v>
      </c>
      <c r="P198" s="223">
        <v>0</v>
      </c>
      <c r="Q198" s="224">
        <f t="shared" si="64"/>
        <v>131658140</v>
      </c>
      <c r="R198" s="130">
        <f t="shared" si="65"/>
        <v>131658140</v>
      </c>
      <c r="S198" s="130">
        <v>0</v>
      </c>
      <c r="T198" s="225" t="str">
        <f t="shared" si="61"/>
        <v/>
      </c>
      <c r="U198" s="226">
        <f t="shared" si="62"/>
        <v>5.1914772515740015</v>
      </c>
      <c r="W198" s="113" t="s">
        <v>208</v>
      </c>
      <c r="X198" s="113" t="s">
        <v>72</v>
      </c>
      <c r="Y198" s="113" t="s">
        <v>283</v>
      </c>
      <c r="Z198" s="87" t="str">
        <f t="shared" si="60"/>
        <v/>
      </c>
      <c r="AA198" s="87" t="str">
        <f t="shared" si="60"/>
        <v/>
      </c>
    </row>
    <row r="199" spans="1:27" s="87" customFormat="1" ht="11.25" customHeight="1" x14ac:dyDescent="0.15">
      <c r="A199" s="125"/>
      <c r="B199" s="126"/>
      <c r="C199" s="127"/>
      <c r="D199" s="128"/>
      <c r="E199" s="127" t="str">
        <f t="shared" si="63"/>
        <v>235-009-013 보조금법환수금(제재부가금)</v>
      </c>
      <c r="F199" s="129"/>
      <c r="G199" s="129"/>
      <c r="H199" s="129"/>
      <c r="I199" s="223">
        <v>0</v>
      </c>
      <c r="J199" s="223">
        <v>108951910</v>
      </c>
      <c r="K199" s="223">
        <v>0</v>
      </c>
      <c r="L199" s="223">
        <v>0</v>
      </c>
      <c r="M199" s="223">
        <v>0</v>
      </c>
      <c r="N199" s="223">
        <v>0</v>
      </c>
      <c r="O199" s="223">
        <v>0</v>
      </c>
      <c r="P199" s="223">
        <v>0</v>
      </c>
      <c r="Q199" s="224">
        <f t="shared" si="64"/>
        <v>108951910</v>
      </c>
      <c r="R199" s="130">
        <f t="shared" si="65"/>
        <v>108951910</v>
      </c>
      <c r="S199" s="130">
        <v>0</v>
      </c>
      <c r="T199" s="225" t="str">
        <f t="shared" si="61"/>
        <v/>
      </c>
      <c r="U199" s="226">
        <f t="shared" si="62"/>
        <v>0</v>
      </c>
      <c r="W199" s="113" t="s">
        <v>208</v>
      </c>
      <c r="X199" s="113" t="s">
        <v>72</v>
      </c>
      <c r="Y199" s="113" t="s">
        <v>284</v>
      </c>
      <c r="Z199" s="87" t="str">
        <f t="shared" si="60"/>
        <v/>
      </c>
      <c r="AA199" s="87" t="str">
        <f t="shared" si="60"/>
        <v/>
      </c>
    </row>
    <row r="200" spans="1:27" s="87" customFormat="1" ht="11.25" customHeight="1" x14ac:dyDescent="0.15">
      <c r="A200" s="125"/>
      <c r="B200" s="126"/>
      <c r="C200" s="127"/>
      <c r="D200" s="128"/>
      <c r="E200" s="127" t="str">
        <f t="shared" si="63"/>
        <v>236-002-004 도로굴착부담금</v>
      </c>
      <c r="F200" s="129"/>
      <c r="G200" s="129"/>
      <c r="H200" s="129"/>
      <c r="I200" s="223">
        <v>0</v>
      </c>
      <c r="J200" s="223">
        <v>-3498480</v>
      </c>
      <c r="K200" s="223">
        <v>0</v>
      </c>
      <c r="L200" s="223">
        <v>235890</v>
      </c>
      <c r="M200" s="223">
        <v>0</v>
      </c>
      <c r="N200" s="223">
        <v>0</v>
      </c>
      <c r="O200" s="223">
        <v>0</v>
      </c>
      <c r="P200" s="223">
        <v>0</v>
      </c>
      <c r="Q200" s="224">
        <f t="shared" si="64"/>
        <v>-3734370</v>
      </c>
      <c r="R200" s="130">
        <f t="shared" si="65"/>
        <v>-3734370</v>
      </c>
      <c r="S200" s="130">
        <v>0</v>
      </c>
      <c r="T200" s="225" t="str">
        <f t="shared" si="61"/>
        <v/>
      </c>
      <c r="U200" s="226">
        <f t="shared" si="62"/>
        <v>-6.7426425190368384</v>
      </c>
      <c r="W200" s="113" t="s">
        <v>208</v>
      </c>
      <c r="X200" s="113" t="s">
        <v>72</v>
      </c>
      <c r="Y200" s="113" t="s">
        <v>285</v>
      </c>
      <c r="Z200" s="87" t="str">
        <f t="shared" si="60"/>
        <v/>
      </c>
      <c r="AA200" s="87" t="str">
        <f t="shared" si="60"/>
        <v/>
      </c>
    </row>
    <row r="201" spans="1:27" s="87" customFormat="1" ht="11.25" customHeight="1" x14ac:dyDescent="0.15">
      <c r="A201" s="125"/>
      <c r="B201" s="126"/>
      <c r="C201" s="127"/>
      <c r="D201" s="128"/>
      <c r="E201" s="127" t="str">
        <f t="shared" si="63"/>
        <v>236-013-000 개발부담금</v>
      </c>
      <c r="F201" s="129"/>
      <c r="G201" s="129"/>
      <c r="H201" s="129"/>
      <c r="I201" s="223">
        <v>2754940</v>
      </c>
      <c r="J201" s="223">
        <v>105959050</v>
      </c>
      <c r="K201" s="223">
        <v>0</v>
      </c>
      <c r="L201" s="223">
        <v>0</v>
      </c>
      <c r="M201" s="223">
        <v>0</v>
      </c>
      <c r="N201" s="223">
        <v>0</v>
      </c>
      <c r="O201" s="223">
        <v>0</v>
      </c>
      <c r="P201" s="223">
        <v>0</v>
      </c>
      <c r="Q201" s="224">
        <f t="shared" si="64"/>
        <v>105959050</v>
      </c>
      <c r="R201" s="130">
        <f t="shared" si="65"/>
        <v>105959050</v>
      </c>
      <c r="S201" s="130">
        <v>0</v>
      </c>
      <c r="T201" s="225" t="str">
        <f t="shared" si="61"/>
        <v/>
      </c>
      <c r="U201" s="226">
        <f t="shared" si="62"/>
        <v>0</v>
      </c>
      <c r="W201" s="113" t="s">
        <v>208</v>
      </c>
      <c r="X201" s="113" t="s">
        <v>72</v>
      </c>
      <c r="Y201" s="113" t="s">
        <v>286</v>
      </c>
      <c r="Z201" s="87" t="str">
        <f t="shared" ref="Z201:AA264" si="66">MID(C201,8,99)</f>
        <v/>
      </c>
      <c r="AA201" s="87" t="str">
        <f t="shared" si="66"/>
        <v/>
      </c>
    </row>
    <row r="202" spans="1:27" s="87" customFormat="1" ht="11.25" customHeight="1" x14ac:dyDescent="0.15">
      <c r="A202" s="125"/>
      <c r="B202" s="126"/>
      <c r="C202" s="127"/>
      <c r="D202" s="128"/>
      <c r="E202" s="127" t="str">
        <f t="shared" si="63"/>
        <v>236-023-000 수산자원조성금</v>
      </c>
      <c r="F202" s="129"/>
      <c r="G202" s="129"/>
      <c r="H202" s="129"/>
      <c r="I202" s="223">
        <v>0</v>
      </c>
      <c r="J202" s="223">
        <v>98000</v>
      </c>
      <c r="K202" s="223">
        <v>32250</v>
      </c>
      <c r="L202" s="223">
        <v>98000</v>
      </c>
      <c r="M202" s="223">
        <v>0</v>
      </c>
      <c r="N202" s="223">
        <v>0</v>
      </c>
      <c r="O202" s="223">
        <v>0</v>
      </c>
      <c r="P202" s="223">
        <v>0</v>
      </c>
      <c r="Q202" s="224">
        <f t="shared" si="64"/>
        <v>0</v>
      </c>
      <c r="R202" s="130">
        <f t="shared" si="65"/>
        <v>0</v>
      </c>
      <c r="S202" s="130">
        <v>0</v>
      </c>
      <c r="T202" s="225" t="str">
        <f t="shared" si="61"/>
        <v/>
      </c>
      <c r="U202" s="226">
        <f t="shared" si="62"/>
        <v>100</v>
      </c>
      <c r="W202" s="113" t="s">
        <v>208</v>
      </c>
      <c r="X202" s="113" t="s">
        <v>72</v>
      </c>
      <c r="Y202" s="113" t="s">
        <v>287</v>
      </c>
      <c r="Z202" s="87" t="str">
        <f t="shared" si="66"/>
        <v/>
      </c>
      <c r="AA202" s="87" t="str">
        <f t="shared" si="66"/>
        <v/>
      </c>
    </row>
    <row r="203" spans="1:27" s="87" customFormat="1" ht="11.25" customHeight="1" x14ac:dyDescent="0.15">
      <c r="A203" s="125"/>
      <c r="B203" s="126"/>
      <c r="C203" s="127"/>
      <c r="D203" s="128"/>
      <c r="E203" s="127" t="str">
        <f t="shared" si="63"/>
        <v>236-024-000 지하수이용부담금</v>
      </c>
      <c r="F203" s="129"/>
      <c r="G203" s="129"/>
      <c r="H203" s="129"/>
      <c r="I203" s="223">
        <v>0</v>
      </c>
      <c r="J203" s="223">
        <v>3717240</v>
      </c>
      <c r="K203" s="223">
        <v>82020</v>
      </c>
      <c r="L203" s="223">
        <v>84900</v>
      </c>
      <c r="M203" s="223">
        <v>0</v>
      </c>
      <c r="N203" s="223">
        <v>0</v>
      </c>
      <c r="O203" s="223">
        <v>0</v>
      </c>
      <c r="P203" s="223">
        <v>0</v>
      </c>
      <c r="Q203" s="224">
        <f t="shared" si="64"/>
        <v>3632340</v>
      </c>
      <c r="R203" s="130">
        <f t="shared" si="65"/>
        <v>3632340</v>
      </c>
      <c r="S203" s="130">
        <v>0</v>
      </c>
      <c r="T203" s="225" t="str">
        <f t="shared" si="61"/>
        <v/>
      </c>
      <c r="U203" s="226">
        <f t="shared" si="62"/>
        <v>2.2839526100009682</v>
      </c>
      <c r="W203" s="113" t="s">
        <v>208</v>
      </c>
      <c r="X203" s="113" t="s">
        <v>72</v>
      </c>
      <c r="Y203" s="113" t="s">
        <v>288</v>
      </c>
      <c r="Z203" s="87" t="str">
        <f t="shared" si="66"/>
        <v/>
      </c>
      <c r="AA203" s="87" t="str">
        <f t="shared" si="66"/>
        <v/>
      </c>
    </row>
    <row r="204" spans="1:27" s="87" customFormat="1" ht="11.25" customHeight="1" x14ac:dyDescent="0.15">
      <c r="A204" s="125"/>
      <c r="B204" s="126"/>
      <c r="C204" s="127"/>
      <c r="D204" s="128"/>
      <c r="E204" s="127" t="str">
        <f t="shared" si="63"/>
        <v>236-031-001 기타일반부담금</v>
      </c>
      <c r="F204" s="129"/>
      <c r="G204" s="129"/>
      <c r="H204" s="129"/>
      <c r="I204" s="223">
        <v>0</v>
      </c>
      <c r="J204" s="223">
        <v>13664160</v>
      </c>
      <c r="K204" s="223">
        <v>0</v>
      </c>
      <c r="L204" s="223">
        <v>0</v>
      </c>
      <c r="M204" s="223">
        <v>0</v>
      </c>
      <c r="N204" s="223">
        <v>0</v>
      </c>
      <c r="O204" s="223">
        <v>0</v>
      </c>
      <c r="P204" s="223">
        <v>0</v>
      </c>
      <c r="Q204" s="224">
        <f t="shared" si="64"/>
        <v>13664160</v>
      </c>
      <c r="R204" s="130">
        <f t="shared" si="65"/>
        <v>13664160</v>
      </c>
      <c r="S204" s="130">
        <v>0</v>
      </c>
      <c r="T204" s="225" t="str">
        <f t="shared" si="61"/>
        <v/>
      </c>
      <c r="U204" s="226">
        <f t="shared" si="62"/>
        <v>0</v>
      </c>
      <c r="W204" s="113" t="s">
        <v>208</v>
      </c>
      <c r="X204" s="113" t="s">
        <v>72</v>
      </c>
      <c r="Y204" s="113" t="s">
        <v>289</v>
      </c>
      <c r="Z204" s="87" t="str">
        <f t="shared" si="66"/>
        <v/>
      </c>
      <c r="AA204" s="87" t="str">
        <f t="shared" si="66"/>
        <v/>
      </c>
    </row>
    <row r="205" spans="1:27" s="87" customFormat="1" ht="11.25" customHeight="1" x14ac:dyDescent="0.15">
      <c r="A205" s="125"/>
      <c r="B205" s="126"/>
      <c r="C205" s="127"/>
      <c r="D205" s="128"/>
      <c r="E205" s="127" t="str">
        <f t="shared" si="63"/>
        <v>237-002-007 자동차상속지연범칙금</v>
      </c>
      <c r="F205" s="129"/>
      <c r="G205" s="129"/>
      <c r="H205" s="129"/>
      <c r="I205" s="223">
        <v>-1000000</v>
      </c>
      <c r="J205" s="223">
        <v>900000</v>
      </c>
      <c r="K205" s="223">
        <v>0</v>
      </c>
      <c r="L205" s="223">
        <v>500000</v>
      </c>
      <c r="M205" s="223">
        <v>0</v>
      </c>
      <c r="N205" s="223">
        <v>0</v>
      </c>
      <c r="O205" s="223">
        <v>0</v>
      </c>
      <c r="P205" s="223">
        <v>0</v>
      </c>
      <c r="Q205" s="224">
        <f t="shared" si="64"/>
        <v>400000</v>
      </c>
      <c r="R205" s="130">
        <f t="shared" si="65"/>
        <v>400000</v>
      </c>
      <c r="S205" s="130">
        <v>0</v>
      </c>
      <c r="T205" s="225" t="str">
        <f t="shared" si="61"/>
        <v/>
      </c>
      <c r="U205" s="226">
        <f t="shared" si="62"/>
        <v>55.555555555555557</v>
      </c>
      <c r="W205" s="113" t="s">
        <v>208</v>
      </c>
      <c r="X205" s="113" t="s">
        <v>72</v>
      </c>
      <c r="Y205" s="113" t="s">
        <v>290</v>
      </c>
      <c r="Z205" s="87" t="str">
        <f t="shared" si="66"/>
        <v/>
      </c>
      <c r="AA205" s="87" t="str">
        <f t="shared" si="66"/>
        <v/>
      </c>
    </row>
    <row r="206" spans="1:27" s="87" customFormat="1" ht="11.25" customHeight="1" x14ac:dyDescent="0.15">
      <c r="A206" s="125"/>
      <c r="B206" s="126"/>
      <c r="C206" s="127"/>
      <c r="D206" s="128"/>
      <c r="E206" s="127" t="str">
        <f t="shared" si="63"/>
        <v>521-001-000 시도비보조금</v>
      </c>
      <c r="F206" s="129"/>
      <c r="G206" s="129"/>
      <c r="H206" s="129"/>
      <c r="I206" s="223">
        <v>0</v>
      </c>
      <c r="J206" s="223">
        <v>-235190</v>
      </c>
      <c r="K206" s="223">
        <v>0</v>
      </c>
      <c r="L206" s="223">
        <v>0</v>
      </c>
      <c r="M206" s="223">
        <v>0</v>
      </c>
      <c r="N206" s="223">
        <v>0</v>
      </c>
      <c r="O206" s="223">
        <v>0</v>
      </c>
      <c r="P206" s="223">
        <v>0</v>
      </c>
      <c r="Q206" s="224">
        <f t="shared" si="64"/>
        <v>-235190</v>
      </c>
      <c r="R206" s="130">
        <f t="shared" si="65"/>
        <v>-235190</v>
      </c>
      <c r="S206" s="130">
        <v>0</v>
      </c>
      <c r="T206" s="225" t="str">
        <f t="shared" ref="T206:T271" si="67">IFERROR((L206/F206)*100,"")</f>
        <v/>
      </c>
      <c r="U206" s="226">
        <f t="shared" ref="U206:U271" si="68">IFERROR((L206/J206)*100,"")</f>
        <v>0</v>
      </c>
      <c r="W206" s="113" t="s">
        <v>208</v>
      </c>
      <c r="X206" s="113" t="s">
        <v>72</v>
      </c>
      <c r="Y206" s="113" t="s">
        <v>291</v>
      </c>
      <c r="Z206" s="87" t="str">
        <f t="shared" si="66"/>
        <v/>
      </c>
      <c r="AA206" s="87" t="str">
        <f t="shared" si="66"/>
        <v/>
      </c>
    </row>
    <row r="207" spans="1:27" s="87" customFormat="1" ht="11.25" customHeight="1" x14ac:dyDescent="0.15">
      <c r="A207" s="125"/>
      <c r="B207" s="126"/>
      <c r="C207" s="127"/>
      <c r="D207" s="128"/>
      <c r="E207" s="127" t="str">
        <f t="shared" si="63"/>
        <v>715-051-000 시도비보조금등반환금</v>
      </c>
      <c r="F207" s="129"/>
      <c r="G207" s="129"/>
      <c r="H207" s="129"/>
      <c r="I207" s="223">
        <v>0</v>
      </c>
      <c r="J207" s="223">
        <v>20898630</v>
      </c>
      <c r="K207" s="223">
        <v>0</v>
      </c>
      <c r="L207" s="223">
        <v>0</v>
      </c>
      <c r="M207" s="223">
        <v>0</v>
      </c>
      <c r="N207" s="223">
        <v>0</v>
      </c>
      <c r="O207" s="223">
        <v>0</v>
      </c>
      <c r="P207" s="223">
        <v>0</v>
      </c>
      <c r="Q207" s="224">
        <f t="shared" si="64"/>
        <v>20898630</v>
      </c>
      <c r="R207" s="130">
        <f t="shared" si="65"/>
        <v>20898630</v>
      </c>
      <c r="S207" s="130">
        <v>0</v>
      </c>
      <c r="T207" s="225" t="str">
        <f t="shared" si="67"/>
        <v/>
      </c>
      <c r="U207" s="226">
        <f t="shared" si="68"/>
        <v>0</v>
      </c>
      <c r="W207" s="113" t="s">
        <v>208</v>
      </c>
      <c r="X207" s="113" t="s">
        <v>72</v>
      </c>
      <c r="Y207" s="113" t="s">
        <v>292</v>
      </c>
      <c r="Z207" s="87" t="str">
        <f t="shared" si="66"/>
        <v/>
      </c>
      <c r="AA207" s="87" t="str">
        <f t="shared" si="66"/>
        <v/>
      </c>
    </row>
    <row r="208" spans="1:27" s="87" customFormat="1" ht="11.25" customHeight="1" x14ac:dyDescent="0.15">
      <c r="A208" s="96"/>
      <c r="B208" s="97" t="s">
        <v>432</v>
      </c>
      <c r="C208" s="97"/>
      <c r="D208" s="97"/>
      <c r="E208" s="97"/>
      <c r="F208" s="99">
        <f t="shared" ref="F208:S208" si="69">F209+F224+F229+F238+F279+F283+F293</f>
        <v>2519339000</v>
      </c>
      <c r="G208" s="100">
        <f t="shared" si="69"/>
        <v>2927955000</v>
      </c>
      <c r="H208" s="100">
        <f t="shared" si="69"/>
        <v>-408616000</v>
      </c>
      <c r="I208" s="99">
        <f t="shared" si="69"/>
        <v>513510400</v>
      </c>
      <c r="J208" s="99">
        <f t="shared" si="69"/>
        <v>1702383910</v>
      </c>
      <c r="K208" s="99">
        <f t="shared" si="69"/>
        <v>169595760</v>
      </c>
      <c r="L208" s="99">
        <f t="shared" si="69"/>
        <v>369816520</v>
      </c>
      <c r="M208" s="99">
        <f t="shared" si="69"/>
        <v>50020</v>
      </c>
      <c r="N208" s="99">
        <f t="shared" si="69"/>
        <v>1958520</v>
      </c>
      <c r="O208" s="99">
        <f t="shared" si="69"/>
        <v>0</v>
      </c>
      <c r="P208" s="99">
        <f t="shared" si="69"/>
        <v>0</v>
      </c>
      <c r="Q208" s="99">
        <f t="shared" si="69"/>
        <v>1332567390</v>
      </c>
      <c r="R208" s="99">
        <f t="shared" si="69"/>
        <v>92123930</v>
      </c>
      <c r="S208" s="99">
        <f t="shared" si="69"/>
        <v>1240443460</v>
      </c>
      <c r="T208" s="218">
        <f t="shared" si="67"/>
        <v>14.679109083771577</v>
      </c>
      <c r="U208" s="218">
        <f t="shared" si="68"/>
        <v>21.723450147035283</v>
      </c>
      <c r="V208" s="87" t="s">
        <v>433</v>
      </c>
      <c r="Y208" s="87" t="s">
        <v>0</v>
      </c>
      <c r="Z208" s="87" t="str">
        <f t="shared" si="66"/>
        <v/>
      </c>
      <c r="AA208" s="87" t="str">
        <f t="shared" si="66"/>
        <v/>
      </c>
    </row>
    <row r="209" spans="1:27" s="87" customFormat="1" ht="11.25" customHeight="1" x14ac:dyDescent="0.15">
      <c r="A209" s="102"/>
      <c r="B209" s="96"/>
      <c r="C209" s="103" t="str">
        <f>W211</f>
        <v>231-00 과징금</v>
      </c>
      <c r="D209" s="103"/>
      <c r="E209" s="103"/>
      <c r="F209" s="115">
        <f t="shared" ref="F209:S209" si="70">F210</f>
        <v>160046000</v>
      </c>
      <c r="G209" s="116">
        <f t="shared" si="70"/>
        <v>125000000</v>
      </c>
      <c r="H209" s="116">
        <f t="shared" si="70"/>
        <v>35046000</v>
      </c>
      <c r="I209" s="115">
        <f t="shared" si="70"/>
        <v>18430000</v>
      </c>
      <c r="J209" s="115">
        <f t="shared" si="70"/>
        <v>19655000</v>
      </c>
      <c r="K209" s="115">
        <f t="shared" si="70"/>
        <v>900000</v>
      </c>
      <c r="L209" s="115">
        <f t="shared" si="70"/>
        <v>1025000</v>
      </c>
      <c r="M209" s="115">
        <f t="shared" si="70"/>
        <v>0</v>
      </c>
      <c r="N209" s="115">
        <f t="shared" si="70"/>
        <v>0</v>
      </c>
      <c r="O209" s="115">
        <f t="shared" si="70"/>
        <v>0</v>
      </c>
      <c r="P209" s="115">
        <f t="shared" si="70"/>
        <v>0</v>
      </c>
      <c r="Q209" s="115">
        <f t="shared" si="70"/>
        <v>18630000</v>
      </c>
      <c r="R209" s="115">
        <f t="shared" si="70"/>
        <v>200000</v>
      </c>
      <c r="S209" s="115">
        <f t="shared" si="70"/>
        <v>18430000</v>
      </c>
      <c r="T209" s="219">
        <f t="shared" si="67"/>
        <v>0.64044087324894095</v>
      </c>
      <c r="U209" s="219">
        <f t="shared" si="68"/>
        <v>5.2149580259475963</v>
      </c>
      <c r="W209" s="87" t="s">
        <v>433</v>
      </c>
      <c r="Y209" s="87" t="s">
        <v>0</v>
      </c>
      <c r="Z209" s="87" t="str">
        <f t="shared" si="66"/>
        <v>과징금</v>
      </c>
      <c r="AA209" s="87" t="str">
        <f t="shared" si="66"/>
        <v/>
      </c>
    </row>
    <row r="210" spans="1:27" s="87" customFormat="1" ht="11.25" customHeight="1" x14ac:dyDescent="0.15">
      <c r="A210" s="121"/>
      <c r="B210" s="121"/>
      <c r="C210" s="131"/>
      <c r="D210" s="107" t="str">
        <f>X211</f>
        <v>231-01 과징금</v>
      </c>
      <c r="E210" s="107"/>
      <c r="F210" s="108">
        <v>160046000</v>
      </c>
      <c r="G210" s="109">
        <v>125000000</v>
      </c>
      <c r="H210" s="109">
        <v>35046000</v>
      </c>
      <c r="I210" s="108">
        <f>SUM(I211:I223)</f>
        <v>18430000</v>
      </c>
      <c r="J210" s="108">
        <f t="shared" ref="J210:S210" si="71">SUM(J211:J223)</f>
        <v>19655000</v>
      </c>
      <c r="K210" s="108">
        <f t="shared" si="71"/>
        <v>900000</v>
      </c>
      <c r="L210" s="108">
        <f t="shared" si="71"/>
        <v>1025000</v>
      </c>
      <c r="M210" s="108">
        <f t="shared" si="71"/>
        <v>0</v>
      </c>
      <c r="N210" s="108">
        <f t="shared" si="71"/>
        <v>0</v>
      </c>
      <c r="O210" s="108">
        <f t="shared" si="71"/>
        <v>0</v>
      </c>
      <c r="P210" s="108">
        <f t="shared" si="71"/>
        <v>0</v>
      </c>
      <c r="Q210" s="108">
        <f t="shared" si="71"/>
        <v>18630000</v>
      </c>
      <c r="R210" s="108">
        <f t="shared" si="71"/>
        <v>200000</v>
      </c>
      <c r="S210" s="108">
        <f t="shared" si="71"/>
        <v>18430000</v>
      </c>
      <c r="T210" s="220">
        <f t="shared" si="67"/>
        <v>0.64044087324894095</v>
      </c>
      <c r="U210" s="220">
        <f t="shared" si="68"/>
        <v>5.2149580259475963</v>
      </c>
      <c r="X210" s="87" t="s">
        <v>434</v>
      </c>
      <c r="Y210" s="87" t="s">
        <v>0</v>
      </c>
      <c r="Z210" s="87" t="str">
        <f t="shared" si="66"/>
        <v/>
      </c>
      <c r="AA210" s="87" t="str">
        <f t="shared" si="66"/>
        <v>과징금</v>
      </c>
    </row>
    <row r="211" spans="1:27" s="87" customFormat="1" ht="11.25" customHeight="1" x14ac:dyDescent="0.15">
      <c r="A211" s="96"/>
      <c r="B211" s="96"/>
      <c r="C211" s="96"/>
      <c r="D211" s="96"/>
      <c r="E211" s="96" t="str">
        <f t="shared" ref="E211:E223" si="72">Y211</f>
        <v>231-035-001 건설업법과징금</v>
      </c>
      <c r="F211" s="110">
        <v>0</v>
      </c>
      <c r="G211" s="110"/>
      <c r="H211" s="110">
        <f t="shared" ref="H211:H223" si="73">F211</f>
        <v>0</v>
      </c>
      <c r="I211" s="179">
        <v>0</v>
      </c>
      <c r="J211" s="179">
        <v>0</v>
      </c>
      <c r="K211" s="179">
        <v>0</v>
      </c>
      <c r="L211" s="179">
        <v>0</v>
      </c>
      <c r="M211" s="179">
        <v>0</v>
      </c>
      <c r="N211" s="179">
        <v>0</v>
      </c>
      <c r="O211" s="179">
        <v>0</v>
      </c>
      <c r="P211" s="179">
        <v>0</v>
      </c>
      <c r="Q211" s="180">
        <f t="shared" ref="Q211:Q223" si="74">J211-L211-P211</f>
        <v>0</v>
      </c>
      <c r="R211" s="111">
        <f t="shared" ref="R211:R223" si="75">Q211-S211</f>
        <v>0</v>
      </c>
      <c r="S211" s="111">
        <v>0</v>
      </c>
      <c r="T211" s="221" t="str">
        <f t="shared" si="67"/>
        <v/>
      </c>
      <c r="U211" s="222" t="str">
        <f t="shared" si="68"/>
        <v/>
      </c>
      <c r="W211" s="113" t="s">
        <v>293</v>
      </c>
      <c r="X211" s="113" t="s">
        <v>119</v>
      </c>
      <c r="Y211" s="113" t="s">
        <v>216</v>
      </c>
      <c r="Z211" s="87" t="str">
        <f t="shared" si="66"/>
        <v/>
      </c>
      <c r="AA211" s="87" t="str">
        <f t="shared" si="66"/>
        <v/>
      </c>
    </row>
    <row r="212" spans="1:27" s="87" customFormat="1" ht="11.25" customHeight="1" x14ac:dyDescent="0.15">
      <c r="A212" s="96"/>
      <c r="B212" s="96"/>
      <c r="C212" s="96"/>
      <c r="D212" s="96"/>
      <c r="E212" s="96" t="str">
        <f t="shared" si="72"/>
        <v>231-040-000 공중위생관리법위반과징금</v>
      </c>
      <c r="F212" s="110">
        <v>0</v>
      </c>
      <c r="G212" s="110"/>
      <c r="H212" s="110">
        <f t="shared" si="73"/>
        <v>0</v>
      </c>
      <c r="I212" s="179">
        <v>0</v>
      </c>
      <c r="J212" s="179">
        <v>0</v>
      </c>
      <c r="K212" s="179">
        <v>0</v>
      </c>
      <c r="L212" s="179">
        <v>0</v>
      </c>
      <c r="M212" s="179">
        <v>0</v>
      </c>
      <c r="N212" s="179">
        <v>0</v>
      </c>
      <c r="O212" s="179">
        <v>0</v>
      </c>
      <c r="P212" s="179">
        <v>0</v>
      </c>
      <c r="Q212" s="180">
        <f t="shared" si="74"/>
        <v>0</v>
      </c>
      <c r="R212" s="111">
        <f t="shared" si="75"/>
        <v>0</v>
      </c>
      <c r="S212" s="111">
        <v>0</v>
      </c>
      <c r="T212" s="221" t="str">
        <f t="shared" si="67"/>
        <v/>
      </c>
      <c r="U212" s="222" t="str">
        <f t="shared" si="68"/>
        <v/>
      </c>
      <c r="W212" s="113" t="s">
        <v>293</v>
      </c>
      <c r="X212" s="113" t="s">
        <v>119</v>
      </c>
      <c r="Y212" s="113" t="s">
        <v>294</v>
      </c>
      <c r="Z212" s="87" t="str">
        <f t="shared" si="66"/>
        <v/>
      </c>
      <c r="AA212" s="87" t="str">
        <f t="shared" si="66"/>
        <v/>
      </c>
    </row>
    <row r="213" spans="1:27" s="87" customFormat="1" ht="11.25" customHeight="1" x14ac:dyDescent="0.15">
      <c r="A213" s="96"/>
      <c r="B213" s="96"/>
      <c r="C213" s="96"/>
      <c r="D213" s="106"/>
      <c r="E213" s="96" t="str">
        <f t="shared" si="72"/>
        <v>231-049-002 부동산실권리자명의등기법과징금</v>
      </c>
      <c r="F213" s="110">
        <v>0</v>
      </c>
      <c r="G213" s="110"/>
      <c r="H213" s="110">
        <f t="shared" si="73"/>
        <v>0</v>
      </c>
      <c r="I213" s="179">
        <v>0</v>
      </c>
      <c r="J213" s="179">
        <v>0</v>
      </c>
      <c r="K213" s="179">
        <v>0</v>
      </c>
      <c r="L213" s="179">
        <v>0</v>
      </c>
      <c r="M213" s="179">
        <v>0</v>
      </c>
      <c r="N213" s="179">
        <v>0</v>
      </c>
      <c r="O213" s="179">
        <v>0</v>
      </c>
      <c r="P213" s="179">
        <v>0</v>
      </c>
      <c r="Q213" s="180">
        <f t="shared" si="74"/>
        <v>0</v>
      </c>
      <c r="R213" s="111">
        <f t="shared" si="75"/>
        <v>0</v>
      </c>
      <c r="S213" s="111">
        <v>0</v>
      </c>
      <c r="T213" s="221" t="str">
        <f t="shared" si="67"/>
        <v/>
      </c>
      <c r="U213" s="222" t="str">
        <f t="shared" si="68"/>
        <v/>
      </c>
      <c r="W213" s="113" t="s">
        <v>293</v>
      </c>
      <c r="X213" s="113" t="s">
        <v>119</v>
      </c>
      <c r="Y213" s="113" t="s">
        <v>218</v>
      </c>
      <c r="Z213" s="87" t="str">
        <f t="shared" si="66"/>
        <v/>
      </c>
      <c r="AA213" s="87" t="str">
        <f t="shared" si="66"/>
        <v/>
      </c>
    </row>
    <row r="214" spans="1:27" s="87" customFormat="1" ht="11.25" customHeight="1" x14ac:dyDescent="0.15">
      <c r="A214" s="96"/>
      <c r="B214" s="96"/>
      <c r="C214" s="96"/>
      <c r="D214" s="96"/>
      <c r="E214" s="96" t="str">
        <f t="shared" si="72"/>
        <v>231-008-000 약사법위반과징금</v>
      </c>
      <c r="F214" s="110">
        <v>0</v>
      </c>
      <c r="G214" s="110"/>
      <c r="H214" s="110">
        <f t="shared" si="73"/>
        <v>0</v>
      </c>
      <c r="I214" s="179">
        <v>0</v>
      </c>
      <c r="J214" s="179">
        <v>0</v>
      </c>
      <c r="K214" s="179">
        <v>0</v>
      </c>
      <c r="L214" s="179">
        <v>0</v>
      </c>
      <c r="M214" s="179">
        <v>0</v>
      </c>
      <c r="N214" s="179">
        <v>0</v>
      </c>
      <c r="O214" s="179">
        <v>0</v>
      </c>
      <c r="P214" s="179">
        <v>0</v>
      </c>
      <c r="Q214" s="180">
        <f t="shared" si="74"/>
        <v>0</v>
      </c>
      <c r="R214" s="111">
        <f t="shared" si="75"/>
        <v>0</v>
      </c>
      <c r="S214" s="111">
        <v>0</v>
      </c>
      <c r="T214" s="221" t="str">
        <f t="shared" si="67"/>
        <v/>
      </c>
      <c r="U214" s="222" t="str">
        <f t="shared" si="68"/>
        <v/>
      </c>
      <c r="W214" s="113" t="s">
        <v>293</v>
      </c>
      <c r="X214" s="113" t="s">
        <v>119</v>
      </c>
      <c r="Y214" s="113" t="s">
        <v>295</v>
      </c>
      <c r="Z214" s="87" t="str">
        <f t="shared" si="66"/>
        <v/>
      </c>
      <c r="AA214" s="87" t="str">
        <f t="shared" si="66"/>
        <v/>
      </c>
    </row>
    <row r="215" spans="1:27" s="87" customFormat="1" ht="11.25" customHeight="1" x14ac:dyDescent="0.15">
      <c r="A215" s="96"/>
      <c r="B215" s="96"/>
      <c r="C215" s="96"/>
      <c r="D215" s="96"/>
      <c r="E215" s="96" t="str">
        <f t="shared" si="72"/>
        <v>231-012-000 자동차관리법위반과징금</v>
      </c>
      <c r="F215" s="110">
        <v>0</v>
      </c>
      <c r="G215" s="110"/>
      <c r="H215" s="110">
        <f t="shared" si="73"/>
        <v>0</v>
      </c>
      <c r="I215" s="179">
        <v>0</v>
      </c>
      <c r="J215" s="179">
        <v>0</v>
      </c>
      <c r="K215" s="179">
        <v>0</v>
      </c>
      <c r="L215" s="179">
        <v>0</v>
      </c>
      <c r="M215" s="179">
        <v>0</v>
      </c>
      <c r="N215" s="179">
        <v>0</v>
      </c>
      <c r="O215" s="179">
        <v>0</v>
      </c>
      <c r="P215" s="179">
        <v>0</v>
      </c>
      <c r="Q215" s="180">
        <f t="shared" si="74"/>
        <v>0</v>
      </c>
      <c r="R215" s="111">
        <f t="shared" si="75"/>
        <v>0</v>
      </c>
      <c r="S215" s="111">
        <v>0</v>
      </c>
      <c r="T215" s="221" t="str">
        <f t="shared" si="67"/>
        <v/>
      </c>
      <c r="U215" s="222" t="str">
        <f t="shared" si="68"/>
        <v/>
      </c>
      <c r="W215" s="113" t="s">
        <v>293</v>
      </c>
      <c r="X215" s="113" t="s">
        <v>119</v>
      </c>
      <c r="Y215" s="113" t="s">
        <v>296</v>
      </c>
      <c r="Z215" s="87" t="str">
        <f t="shared" si="66"/>
        <v/>
      </c>
      <c r="AA215" s="87" t="str">
        <f t="shared" si="66"/>
        <v/>
      </c>
    </row>
    <row r="216" spans="1:27" s="87" customFormat="1" ht="11.25" customHeight="1" x14ac:dyDescent="0.15">
      <c r="A216" s="96"/>
      <c r="B216" s="96"/>
      <c r="C216" s="96"/>
      <c r="D216" s="96"/>
      <c r="E216" s="96" t="str">
        <f t="shared" si="72"/>
        <v>231-038-001 음반비디오물및게임물에관한법위반과징금</v>
      </c>
      <c r="F216" s="110">
        <v>0</v>
      </c>
      <c r="G216" s="110"/>
      <c r="H216" s="110">
        <f t="shared" si="73"/>
        <v>0</v>
      </c>
      <c r="I216" s="179">
        <v>500000</v>
      </c>
      <c r="J216" s="179">
        <v>500000</v>
      </c>
      <c r="K216" s="179">
        <v>0</v>
      </c>
      <c r="L216" s="179">
        <v>0</v>
      </c>
      <c r="M216" s="179">
        <v>0</v>
      </c>
      <c r="N216" s="179">
        <v>0</v>
      </c>
      <c r="O216" s="179">
        <v>0</v>
      </c>
      <c r="P216" s="179">
        <v>0</v>
      </c>
      <c r="Q216" s="180">
        <f t="shared" si="74"/>
        <v>500000</v>
      </c>
      <c r="R216" s="111">
        <f t="shared" si="75"/>
        <v>0</v>
      </c>
      <c r="S216" s="111">
        <v>500000</v>
      </c>
      <c r="T216" s="221" t="str">
        <f t="shared" si="67"/>
        <v/>
      </c>
      <c r="U216" s="222">
        <f t="shared" si="68"/>
        <v>0</v>
      </c>
      <c r="W216" s="113" t="s">
        <v>293</v>
      </c>
      <c r="X216" s="113" t="s">
        <v>119</v>
      </c>
      <c r="Y216" s="113" t="s">
        <v>217</v>
      </c>
      <c r="Z216" s="87" t="str">
        <f t="shared" si="66"/>
        <v/>
      </c>
      <c r="AA216" s="87" t="str">
        <f t="shared" si="66"/>
        <v/>
      </c>
    </row>
    <row r="217" spans="1:27" s="87" customFormat="1" ht="11.25" customHeight="1" x14ac:dyDescent="0.15">
      <c r="A217" s="96"/>
      <c r="B217" s="96"/>
      <c r="C217" s="96"/>
      <c r="D217" s="96"/>
      <c r="E217" s="96" t="str">
        <f t="shared" si="72"/>
        <v>231-053-000 마약류에관한법률위반과징금</v>
      </c>
      <c r="F217" s="110">
        <v>0</v>
      </c>
      <c r="G217" s="110"/>
      <c r="H217" s="110">
        <f t="shared" si="73"/>
        <v>0</v>
      </c>
      <c r="I217" s="179">
        <v>0</v>
      </c>
      <c r="J217" s="179">
        <v>900000</v>
      </c>
      <c r="K217" s="179">
        <v>900000</v>
      </c>
      <c r="L217" s="179">
        <v>900000</v>
      </c>
      <c r="M217" s="179">
        <v>0</v>
      </c>
      <c r="N217" s="179">
        <v>0</v>
      </c>
      <c r="O217" s="179">
        <v>0</v>
      </c>
      <c r="P217" s="179">
        <v>0</v>
      </c>
      <c r="Q217" s="180">
        <f t="shared" si="74"/>
        <v>0</v>
      </c>
      <c r="R217" s="111">
        <f t="shared" si="75"/>
        <v>0</v>
      </c>
      <c r="S217" s="111">
        <v>0</v>
      </c>
      <c r="T217" s="221" t="str">
        <f t="shared" si="67"/>
        <v/>
      </c>
      <c r="U217" s="222">
        <f t="shared" si="68"/>
        <v>100</v>
      </c>
      <c r="W217" s="113" t="s">
        <v>293</v>
      </c>
      <c r="X217" s="113" t="s">
        <v>119</v>
      </c>
      <c r="Y217" s="113" t="s">
        <v>297</v>
      </c>
      <c r="Z217" s="87" t="str">
        <f t="shared" si="66"/>
        <v/>
      </c>
      <c r="AA217" s="87" t="str">
        <f t="shared" si="66"/>
        <v/>
      </c>
    </row>
    <row r="218" spans="1:27" s="87" customFormat="1" ht="11.25" customHeight="1" x14ac:dyDescent="0.15">
      <c r="A218" s="96"/>
      <c r="B218" s="96"/>
      <c r="C218" s="96"/>
      <c r="D218" s="96"/>
      <c r="E218" s="96" t="str">
        <f t="shared" si="72"/>
        <v>231-006-000 청소년보호법위반과징금</v>
      </c>
      <c r="F218" s="110">
        <v>0</v>
      </c>
      <c r="G218" s="110"/>
      <c r="H218" s="110">
        <f t="shared" si="73"/>
        <v>0</v>
      </c>
      <c r="I218" s="179">
        <v>200000</v>
      </c>
      <c r="J218" s="179">
        <v>525000</v>
      </c>
      <c r="K218" s="179">
        <v>0</v>
      </c>
      <c r="L218" s="179">
        <v>125000</v>
      </c>
      <c r="M218" s="179">
        <v>0</v>
      </c>
      <c r="N218" s="179">
        <v>0</v>
      </c>
      <c r="O218" s="179">
        <v>0</v>
      </c>
      <c r="P218" s="179">
        <v>0</v>
      </c>
      <c r="Q218" s="180">
        <f t="shared" si="74"/>
        <v>400000</v>
      </c>
      <c r="R218" s="111">
        <f t="shared" si="75"/>
        <v>200000</v>
      </c>
      <c r="S218" s="111">
        <v>200000</v>
      </c>
      <c r="T218" s="221" t="str">
        <f t="shared" si="67"/>
        <v/>
      </c>
      <c r="U218" s="222">
        <f t="shared" si="68"/>
        <v>23.809523809523807</v>
      </c>
      <c r="W218" s="113" t="s">
        <v>293</v>
      </c>
      <c r="X218" s="113" t="s">
        <v>119</v>
      </c>
      <c r="Y218" s="113" t="s">
        <v>214</v>
      </c>
      <c r="Z218" s="87" t="str">
        <f t="shared" si="66"/>
        <v/>
      </c>
      <c r="AA218" s="87" t="str">
        <f t="shared" si="66"/>
        <v/>
      </c>
    </row>
    <row r="219" spans="1:27" s="87" customFormat="1" ht="11.25" customHeight="1" x14ac:dyDescent="0.15">
      <c r="A219" s="96"/>
      <c r="B219" s="96"/>
      <c r="C219" s="96"/>
      <c r="D219" s="96"/>
      <c r="E219" s="96" t="str">
        <f t="shared" si="72"/>
        <v>231-035-000 건설산업기본법위반과징금</v>
      </c>
      <c r="F219" s="110">
        <v>0</v>
      </c>
      <c r="G219" s="110"/>
      <c r="H219" s="110">
        <f t="shared" si="73"/>
        <v>0</v>
      </c>
      <c r="I219" s="179">
        <v>0</v>
      </c>
      <c r="J219" s="179">
        <v>0</v>
      </c>
      <c r="K219" s="179">
        <v>0</v>
      </c>
      <c r="L219" s="179">
        <v>0</v>
      </c>
      <c r="M219" s="179">
        <v>0</v>
      </c>
      <c r="N219" s="179">
        <v>0</v>
      </c>
      <c r="O219" s="179">
        <v>0</v>
      </c>
      <c r="P219" s="179">
        <v>0</v>
      </c>
      <c r="Q219" s="180">
        <f t="shared" si="74"/>
        <v>0</v>
      </c>
      <c r="R219" s="111">
        <f t="shared" si="75"/>
        <v>0</v>
      </c>
      <c r="S219" s="111">
        <v>0</v>
      </c>
      <c r="T219" s="221" t="str">
        <f t="shared" si="67"/>
        <v/>
      </c>
      <c r="U219" s="222" t="str">
        <f t="shared" si="68"/>
        <v/>
      </c>
      <c r="W219" s="113" t="s">
        <v>293</v>
      </c>
      <c r="X219" s="113" t="s">
        <v>119</v>
      </c>
      <c r="Y219" s="113" t="s">
        <v>215</v>
      </c>
      <c r="Z219" s="87" t="str">
        <f t="shared" si="66"/>
        <v/>
      </c>
      <c r="AA219" s="87" t="str">
        <f t="shared" si="66"/>
        <v/>
      </c>
    </row>
    <row r="220" spans="1:27" s="87" customFormat="1" ht="11.25" customHeight="1" x14ac:dyDescent="0.15">
      <c r="A220" s="96"/>
      <c r="B220" s="96"/>
      <c r="C220" s="96"/>
      <c r="D220" s="96"/>
      <c r="E220" s="96" t="str">
        <f t="shared" si="72"/>
        <v>231-004-000 영유아보육법위반과징금</v>
      </c>
      <c r="F220" s="110">
        <v>0</v>
      </c>
      <c r="G220" s="110"/>
      <c r="H220" s="110">
        <f t="shared" si="73"/>
        <v>0</v>
      </c>
      <c r="I220" s="179">
        <v>0</v>
      </c>
      <c r="J220" s="179">
        <v>0</v>
      </c>
      <c r="K220" s="179">
        <v>0</v>
      </c>
      <c r="L220" s="179">
        <v>0</v>
      </c>
      <c r="M220" s="179">
        <v>0</v>
      </c>
      <c r="N220" s="179">
        <v>0</v>
      </c>
      <c r="O220" s="179">
        <v>0</v>
      </c>
      <c r="P220" s="179">
        <v>0</v>
      </c>
      <c r="Q220" s="180">
        <f t="shared" si="74"/>
        <v>0</v>
      </c>
      <c r="R220" s="111">
        <f t="shared" si="75"/>
        <v>0</v>
      </c>
      <c r="S220" s="111">
        <v>0</v>
      </c>
      <c r="T220" s="221" t="str">
        <f t="shared" si="67"/>
        <v/>
      </c>
      <c r="U220" s="222" t="str">
        <f t="shared" si="68"/>
        <v/>
      </c>
      <c r="W220" s="113" t="s">
        <v>293</v>
      </c>
      <c r="X220" s="113" t="s">
        <v>119</v>
      </c>
      <c r="Y220" s="113" t="s">
        <v>212</v>
      </c>
      <c r="Z220" s="87" t="str">
        <f t="shared" si="66"/>
        <v/>
      </c>
      <c r="AA220" s="87" t="str">
        <f t="shared" si="66"/>
        <v/>
      </c>
    </row>
    <row r="221" spans="1:27" s="87" customFormat="1" ht="11.25" customHeight="1" x14ac:dyDescent="0.15">
      <c r="A221" s="96"/>
      <c r="B221" s="96"/>
      <c r="C221" s="96"/>
      <c r="D221" s="96"/>
      <c r="E221" s="96" t="str">
        <f t="shared" si="72"/>
        <v>231-011-000 사회서비스이용위반과징금</v>
      </c>
      <c r="F221" s="110">
        <v>0</v>
      </c>
      <c r="G221" s="110"/>
      <c r="H221" s="110">
        <f t="shared" si="73"/>
        <v>0</v>
      </c>
      <c r="I221" s="179">
        <v>17730000</v>
      </c>
      <c r="J221" s="179">
        <v>17730000</v>
      </c>
      <c r="K221" s="179">
        <v>0</v>
      </c>
      <c r="L221" s="179">
        <v>0</v>
      </c>
      <c r="M221" s="179">
        <v>0</v>
      </c>
      <c r="N221" s="179">
        <v>0</v>
      </c>
      <c r="O221" s="179">
        <v>0</v>
      </c>
      <c r="P221" s="179">
        <v>0</v>
      </c>
      <c r="Q221" s="180">
        <f t="shared" si="74"/>
        <v>17730000</v>
      </c>
      <c r="R221" s="111">
        <f t="shared" si="75"/>
        <v>0</v>
      </c>
      <c r="S221" s="111">
        <v>17730000</v>
      </c>
      <c r="T221" s="221" t="str">
        <f t="shared" si="67"/>
        <v/>
      </c>
      <c r="U221" s="222">
        <f t="shared" si="68"/>
        <v>0</v>
      </c>
      <c r="W221" s="113" t="s">
        <v>293</v>
      </c>
      <c r="X221" s="113" t="s">
        <v>119</v>
      </c>
      <c r="Y221" s="113" t="s">
        <v>298</v>
      </c>
      <c r="Z221" s="87" t="str">
        <f t="shared" si="66"/>
        <v/>
      </c>
      <c r="AA221" s="87" t="str">
        <f t="shared" si="66"/>
        <v/>
      </c>
    </row>
    <row r="222" spans="1:27" s="87" customFormat="1" ht="11.25" customHeight="1" x14ac:dyDescent="0.15">
      <c r="A222" s="96"/>
      <c r="B222" s="96"/>
      <c r="C222" s="96"/>
      <c r="D222" s="96"/>
      <c r="E222" s="96" t="str">
        <f t="shared" si="72"/>
        <v>231-005-000 노인장기요양보험법위반과징금</v>
      </c>
      <c r="F222" s="110">
        <v>0</v>
      </c>
      <c r="G222" s="110"/>
      <c r="H222" s="110">
        <f t="shared" si="73"/>
        <v>0</v>
      </c>
      <c r="I222" s="179">
        <v>0</v>
      </c>
      <c r="J222" s="179">
        <v>0</v>
      </c>
      <c r="K222" s="179">
        <v>0</v>
      </c>
      <c r="L222" s="179">
        <v>0</v>
      </c>
      <c r="M222" s="179">
        <v>0</v>
      </c>
      <c r="N222" s="179">
        <v>0</v>
      </c>
      <c r="O222" s="179">
        <v>0</v>
      </c>
      <c r="P222" s="179">
        <v>0</v>
      </c>
      <c r="Q222" s="180">
        <f t="shared" si="74"/>
        <v>0</v>
      </c>
      <c r="R222" s="111">
        <f t="shared" si="75"/>
        <v>0</v>
      </c>
      <c r="S222" s="111">
        <v>0</v>
      </c>
      <c r="T222" s="221" t="str">
        <f t="shared" si="67"/>
        <v/>
      </c>
      <c r="U222" s="222" t="str">
        <f t="shared" si="68"/>
        <v/>
      </c>
      <c r="W222" s="113" t="s">
        <v>293</v>
      </c>
      <c r="X222" s="113" t="s">
        <v>119</v>
      </c>
      <c r="Y222" s="113" t="s">
        <v>213</v>
      </c>
      <c r="Z222" s="87" t="str">
        <f t="shared" si="66"/>
        <v/>
      </c>
      <c r="AA222" s="87" t="str">
        <f t="shared" si="66"/>
        <v/>
      </c>
    </row>
    <row r="223" spans="1:27" s="87" customFormat="1" ht="11.25" customHeight="1" x14ac:dyDescent="0.15">
      <c r="A223" s="96"/>
      <c r="B223" s="96"/>
      <c r="C223" s="96"/>
      <c r="D223" s="96"/>
      <c r="E223" s="96" t="str">
        <f t="shared" si="72"/>
        <v>231-043-000 식품표시광고법위반과징금</v>
      </c>
      <c r="F223" s="110">
        <v>0</v>
      </c>
      <c r="G223" s="110"/>
      <c r="H223" s="110">
        <f t="shared" si="73"/>
        <v>0</v>
      </c>
      <c r="I223" s="179">
        <v>0</v>
      </c>
      <c r="J223" s="179">
        <v>0</v>
      </c>
      <c r="K223" s="179">
        <v>0</v>
      </c>
      <c r="L223" s="179">
        <v>0</v>
      </c>
      <c r="M223" s="179">
        <v>0</v>
      </c>
      <c r="N223" s="179">
        <v>0</v>
      </c>
      <c r="O223" s="179">
        <v>0</v>
      </c>
      <c r="P223" s="179">
        <v>0</v>
      </c>
      <c r="Q223" s="180">
        <f t="shared" si="74"/>
        <v>0</v>
      </c>
      <c r="R223" s="111">
        <f t="shared" si="75"/>
        <v>0</v>
      </c>
      <c r="S223" s="111">
        <v>0</v>
      </c>
      <c r="T223" s="221" t="str">
        <f t="shared" si="67"/>
        <v/>
      </c>
      <c r="U223" s="222" t="str">
        <f t="shared" si="68"/>
        <v/>
      </c>
      <c r="W223" s="113" t="s">
        <v>293</v>
      </c>
      <c r="X223" s="113" t="s">
        <v>119</v>
      </c>
      <c r="Y223" s="113" t="s">
        <v>299</v>
      </c>
      <c r="Z223" s="87" t="str">
        <f t="shared" si="66"/>
        <v/>
      </c>
      <c r="AA223" s="87" t="str">
        <f t="shared" si="66"/>
        <v/>
      </c>
    </row>
    <row r="224" spans="1:27" s="87" customFormat="1" ht="11.25" customHeight="1" x14ac:dyDescent="0.15">
      <c r="A224" s="102"/>
      <c r="B224" s="96"/>
      <c r="C224" s="103" t="str">
        <f>W226</f>
        <v>232-00 이행강제금</v>
      </c>
      <c r="D224" s="103"/>
      <c r="E224" s="103"/>
      <c r="F224" s="115">
        <f t="shared" ref="F224:S224" si="76">F225</f>
        <v>321500000</v>
      </c>
      <c r="G224" s="116">
        <f t="shared" si="76"/>
        <v>321000000</v>
      </c>
      <c r="H224" s="116">
        <f t="shared" si="76"/>
        <v>500000</v>
      </c>
      <c r="I224" s="115">
        <f t="shared" si="76"/>
        <v>23945650</v>
      </c>
      <c r="J224" s="115">
        <f t="shared" si="76"/>
        <v>50304830</v>
      </c>
      <c r="K224" s="115">
        <f t="shared" si="76"/>
        <v>5277940</v>
      </c>
      <c r="L224" s="115">
        <f t="shared" si="76"/>
        <v>10992850</v>
      </c>
      <c r="M224" s="115">
        <f t="shared" si="76"/>
        <v>0</v>
      </c>
      <c r="N224" s="115">
        <f t="shared" si="76"/>
        <v>0</v>
      </c>
      <c r="O224" s="115">
        <f t="shared" si="76"/>
        <v>0</v>
      </c>
      <c r="P224" s="115">
        <f t="shared" si="76"/>
        <v>0</v>
      </c>
      <c r="Q224" s="115">
        <f t="shared" si="76"/>
        <v>39311980</v>
      </c>
      <c r="R224" s="115">
        <f t="shared" si="76"/>
        <v>16764610</v>
      </c>
      <c r="S224" s="115">
        <f t="shared" si="76"/>
        <v>22547370</v>
      </c>
      <c r="T224" s="219">
        <f t="shared" si="67"/>
        <v>3.4192379471228613</v>
      </c>
      <c r="U224" s="219">
        <f t="shared" si="68"/>
        <v>21.852474205757179</v>
      </c>
      <c r="W224" s="87" t="s">
        <v>433</v>
      </c>
      <c r="Y224" s="87" t="s">
        <v>0</v>
      </c>
      <c r="Z224" s="87" t="str">
        <f t="shared" si="66"/>
        <v>이행강제금</v>
      </c>
      <c r="AA224" s="87" t="str">
        <f t="shared" si="66"/>
        <v/>
      </c>
    </row>
    <row r="225" spans="1:27" s="87" customFormat="1" ht="11.25" customHeight="1" x14ac:dyDescent="0.15">
      <c r="A225" s="121"/>
      <c r="B225" s="121"/>
      <c r="C225" s="131"/>
      <c r="D225" s="107" t="str">
        <f>X226</f>
        <v>232-01 이행강제금</v>
      </c>
      <c r="E225" s="107"/>
      <c r="F225" s="108">
        <v>321500000</v>
      </c>
      <c r="G225" s="109">
        <v>321000000</v>
      </c>
      <c r="H225" s="109">
        <v>500000</v>
      </c>
      <c r="I225" s="108">
        <f>SUM(I226:I228)</f>
        <v>23945650</v>
      </c>
      <c r="J225" s="108">
        <f t="shared" ref="J225:S225" si="77">SUM(J226:J228)</f>
        <v>50304830</v>
      </c>
      <c r="K225" s="108">
        <f t="shared" si="77"/>
        <v>5277940</v>
      </c>
      <c r="L225" s="108">
        <f t="shared" si="77"/>
        <v>10992850</v>
      </c>
      <c r="M225" s="108">
        <f t="shared" si="77"/>
        <v>0</v>
      </c>
      <c r="N225" s="108">
        <f t="shared" si="77"/>
        <v>0</v>
      </c>
      <c r="O225" s="108">
        <f t="shared" si="77"/>
        <v>0</v>
      </c>
      <c r="P225" s="108">
        <f t="shared" si="77"/>
        <v>0</v>
      </c>
      <c r="Q225" s="108">
        <f t="shared" si="77"/>
        <v>39311980</v>
      </c>
      <c r="R225" s="108">
        <f t="shared" si="77"/>
        <v>16764610</v>
      </c>
      <c r="S225" s="108">
        <f t="shared" si="77"/>
        <v>22547370</v>
      </c>
      <c r="T225" s="220">
        <f t="shared" si="67"/>
        <v>3.4192379471228613</v>
      </c>
      <c r="U225" s="220">
        <f t="shared" si="68"/>
        <v>21.852474205757179</v>
      </c>
      <c r="X225" s="87" t="s">
        <v>434</v>
      </c>
      <c r="Y225" s="87" t="s">
        <v>0</v>
      </c>
      <c r="Z225" s="87" t="str">
        <f t="shared" si="66"/>
        <v/>
      </c>
      <c r="AA225" s="87" t="str">
        <f t="shared" si="66"/>
        <v>이행강제금</v>
      </c>
    </row>
    <row r="226" spans="1:27" s="87" customFormat="1" ht="11.25" customHeight="1" x14ac:dyDescent="0.15">
      <c r="A226" s="96"/>
      <c r="B226" s="96"/>
      <c r="C226" s="96"/>
      <c r="D226" s="96"/>
      <c r="E226" s="96" t="str">
        <f>Y226</f>
        <v>232-001-001 부동산실권리자명의등기법이행강제금</v>
      </c>
      <c r="F226" s="110">
        <v>0</v>
      </c>
      <c r="G226" s="110"/>
      <c r="H226" s="110">
        <f>F226</f>
        <v>0</v>
      </c>
      <c r="I226" s="179">
        <v>0</v>
      </c>
      <c r="J226" s="179">
        <v>0</v>
      </c>
      <c r="K226" s="179">
        <v>0</v>
      </c>
      <c r="L226" s="179">
        <v>0</v>
      </c>
      <c r="M226" s="179">
        <v>0</v>
      </c>
      <c r="N226" s="179">
        <v>0</v>
      </c>
      <c r="O226" s="179">
        <v>0</v>
      </c>
      <c r="P226" s="179">
        <v>0</v>
      </c>
      <c r="Q226" s="180">
        <f>J226-L226-P226</f>
        <v>0</v>
      </c>
      <c r="R226" s="111">
        <f>Q226-S226</f>
        <v>0</v>
      </c>
      <c r="S226" s="111">
        <v>0</v>
      </c>
      <c r="T226" s="221" t="str">
        <f t="shared" si="67"/>
        <v/>
      </c>
      <c r="U226" s="222" t="str">
        <f t="shared" si="68"/>
        <v/>
      </c>
      <c r="W226" s="113" t="s">
        <v>300</v>
      </c>
      <c r="X226" s="113" t="s">
        <v>121</v>
      </c>
      <c r="Y226" s="113" t="s">
        <v>219</v>
      </c>
      <c r="Z226" s="87" t="str">
        <f t="shared" si="66"/>
        <v/>
      </c>
      <c r="AA226" s="87" t="str">
        <f t="shared" si="66"/>
        <v/>
      </c>
    </row>
    <row r="227" spans="1:27" s="87" customFormat="1" ht="11.25" customHeight="1" x14ac:dyDescent="0.15">
      <c r="A227" s="96"/>
      <c r="B227" s="96"/>
      <c r="C227" s="96"/>
      <c r="D227" s="96"/>
      <c r="E227" s="96" t="str">
        <f>Y227</f>
        <v>232-003-000 건축법이행강제금</v>
      </c>
      <c r="F227" s="110">
        <v>0</v>
      </c>
      <c r="G227" s="110"/>
      <c r="H227" s="110">
        <f>F227</f>
        <v>0</v>
      </c>
      <c r="I227" s="179">
        <v>23945650</v>
      </c>
      <c r="J227" s="179">
        <v>50304830</v>
      </c>
      <c r="K227" s="179">
        <v>5277940</v>
      </c>
      <c r="L227" s="179">
        <v>10992850</v>
      </c>
      <c r="M227" s="179">
        <v>0</v>
      </c>
      <c r="N227" s="179">
        <v>0</v>
      </c>
      <c r="O227" s="179">
        <v>0</v>
      </c>
      <c r="P227" s="179">
        <v>0</v>
      </c>
      <c r="Q227" s="180">
        <f>J227-L227-P227</f>
        <v>39311980</v>
      </c>
      <c r="R227" s="111">
        <f>Q227-S227</f>
        <v>16764610</v>
      </c>
      <c r="S227" s="111">
        <v>22547370</v>
      </c>
      <c r="T227" s="221" t="str">
        <f t="shared" si="67"/>
        <v/>
      </c>
      <c r="U227" s="222">
        <f t="shared" si="68"/>
        <v>21.852474205757179</v>
      </c>
      <c r="W227" s="113" t="s">
        <v>300</v>
      </c>
      <c r="X227" s="113" t="s">
        <v>121</v>
      </c>
      <c r="Y227" s="113" t="s">
        <v>220</v>
      </c>
      <c r="Z227" s="87" t="str">
        <f t="shared" si="66"/>
        <v/>
      </c>
      <c r="AA227" s="87" t="str">
        <f t="shared" si="66"/>
        <v/>
      </c>
    </row>
    <row r="228" spans="1:27" s="87" customFormat="1" ht="11.25" customHeight="1" x14ac:dyDescent="0.15">
      <c r="A228" s="96"/>
      <c r="B228" s="96"/>
      <c r="C228" s="96"/>
      <c r="D228" s="96"/>
      <c r="E228" s="96" t="str">
        <f>Y228</f>
        <v>232-004-001 옥외광고물이행강제금</v>
      </c>
      <c r="F228" s="110">
        <v>0</v>
      </c>
      <c r="G228" s="110"/>
      <c r="H228" s="110">
        <f t="shared" ref="H228:H278" si="78">F228</f>
        <v>0</v>
      </c>
      <c r="I228" s="179">
        <v>0</v>
      </c>
      <c r="J228" s="179">
        <v>0</v>
      </c>
      <c r="K228" s="179">
        <v>0</v>
      </c>
      <c r="L228" s="179">
        <v>0</v>
      </c>
      <c r="M228" s="179">
        <v>0</v>
      </c>
      <c r="N228" s="179">
        <v>0</v>
      </c>
      <c r="O228" s="179">
        <v>0</v>
      </c>
      <c r="P228" s="179">
        <v>0</v>
      </c>
      <c r="Q228" s="180">
        <f>J228-L228-P228</f>
        <v>0</v>
      </c>
      <c r="R228" s="111">
        <f>Q228-S228</f>
        <v>0</v>
      </c>
      <c r="S228" s="111">
        <v>0</v>
      </c>
      <c r="T228" s="221" t="str">
        <f t="shared" si="67"/>
        <v/>
      </c>
      <c r="U228" s="222" t="str">
        <f t="shared" si="68"/>
        <v/>
      </c>
      <c r="W228" s="113" t="s">
        <v>300</v>
      </c>
      <c r="X228" s="113" t="s">
        <v>121</v>
      </c>
      <c r="Y228" s="113" t="s">
        <v>221</v>
      </c>
      <c r="Z228" s="87" t="str">
        <f t="shared" si="66"/>
        <v/>
      </c>
      <c r="AA228" s="87" t="str">
        <f t="shared" si="66"/>
        <v/>
      </c>
    </row>
    <row r="229" spans="1:27" s="87" customFormat="1" ht="11.25" customHeight="1" x14ac:dyDescent="0.15">
      <c r="A229" s="102"/>
      <c r="B229" s="96"/>
      <c r="C229" s="103" t="str">
        <f>W231</f>
        <v>233-00 변상금</v>
      </c>
      <c r="D229" s="103"/>
      <c r="E229" s="103"/>
      <c r="F229" s="115">
        <f t="shared" ref="F229:S229" si="79">F230</f>
        <v>82603000</v>
      </c>
      <c r="G229" s="116">
        <f t="shared" si="79"/>
        <v>301194000</v>
      </c>
      <c r="H229" s="116">
        <f t="shared" si="79"/>
        <v>-218591000</v>
      </c>
      <c r="I229" s="115">
        <f t="shared" si="79"/>
        <v>293687800</v>
      </c>
      <c r="J229" s="115">
        <f t="shared" si="79"/>
        <v>388737880</v>
      </c>
      <c r="K229" s="115">
        <f t="shared" si="79"/>
        <v>2364200</v>
      </c>
      <c r="L229" s="115">
        <f t="shared" si="79"/>
        <v>65909750</v>
      </c>
      <c r="M229" s="115">
        <f t="shared" si="79"/>
        <v>0</v>
      </c>
      <c r="N229" s="115">
        <f t="shared" si="79"/>
        <v>0</v>
      </c>
      <c r="O229" s="115">
        <f t="shared" si="79"/>
        <v>0</v>
      </c>
      <c r="P229" s="115">
        <f t="shared" si="79"/>
        <v>0</v>
      </c>
      <c r="Q229" s="115">
        <f t="shared" si="79"/>
        <v>322828130</v>
      </c>
      <c r="R229" s="115">
        <f t="shared" si="79"/>
        <v>0</v>
      </c>
      <c r="S229" s="115">
        <f t="shared" si="79"/>
        <v>322828130</v>
      </c>
      <c r="T229" s="219">
        <f t="shared" si="67"/>
        <v>79.790988220766806</v>
      </c>
      <c r="U229" s="219">
        <f t="shared" si="68"/>
        <v>16.95480512472826</v>
      </c>
      <c r="W229" s="87" t="s">
        <v>433</v>
      </c>
      <c r="Y229" s="87" t="s">
        <v>0</v>
      </c>
      <c r="Z229" s="87" t="str">
        <f t="shared" si="66"/>
        <v>변상금</v>
      </c>
      <c r="AA229" s="87" t="str">
        <f t="shared" si="66"/>
        <v/>
      </c>
    </row>
    <row r="230" spans="1:27" s="87" customFormat="1" ht="11.25" customHeight="1" x14ac:dyDescent="0.15">
      <c r="A230" s="102"/>
      <c r="B230" s="102"/>
      <c r="C230" s="96"/>
      <c r="D230" s="107" t="str">
        <f>X231</f>
        <v>233-01 변상금</v>
      </c>
      <c r="E230" s="107"/>
      <c r="F230" s="108">
        <v>82603000</v>
      </c>
      <c r="G230" s="109">
        <v>301194000</v>
      </c>
      <c r="H230" s="109">
        <v>-218591000</v>
      </c>
      <c r="I230" s="108">
        <f>SUM(I231:I237)</f>
        <v>293687800</v>
      </c>
      <c r="J230" s="108">
        <f t="shared" ref="J230:S230" si="80">SUM(J231:J237)</f>
        <v>388737880</v>
      </c>
      <c r="K230" s="108">
        <f t="shared" si="80"/>
        <v>2364200</v>
      </c>
      <c r="L230" s="108">
        <f t="shared" si="80"/>
        <v>65909750</v>
      </c>
      <c r="M230" s="108">
        <f t="shared" si="80"/>
        <v>0</v>
      </c>
      <c r="N230" s="108">
        <f t="shared" si="80"/>
        <v>0</v>
      </c>
      <c r="O230" s="108">
        <f t="shared" si="80"/>
        <v>0</v>
      </c>
      <c r="P230" s="108">
        <f t="shared" si="80"/>
        <v>0</v>
      </c>
      <c r="Q230" s="108">
        <f t="shared" si="80"/>
        <v>322828130</v>
      </c>
      <c r="R230" s="108">
        <f t="shared" si="80"/>
        <v>0</v>
      </c>
      <c r="S230" s="108">
        <f t="shared" si="80"/>
        <v>322828130</v>
      </c>
      <c r="T230" s="220">
        <f t="shared" si="67"/>
        <v>79.790988220766806</v>
      </c>
      <c r="U230" s="220">
        <f t="shared" si="68"/>
        <v>16.95480512472826</v>
      </c>
      <c r="X230" s="87" t="s">
        <v>434</v>
      </c>
      <c r="Y230" s="87" t="s">
        <v>0</v>
      </c>
      <c r="Z230" s="87" t="str">
        <f t="shared" si="66"/>
        <v/>
      </c>
      <c r="AA230" s="87" t="str">
        <f t="shared" si="66"/>
        <v>변상금</v>
      </c>
    </row>
    <row r="231" spans="1:27" s="87" customFormat="1" ht="11.25" customHeight="1" x14ac:dyDescent="0.15">
      <c r="A231" s="96"/>
      <c r="B231" s="96"/>
      <c r="C231" s="96"/>
      <c r="D231" s="96"/>
      <c r="E231" s="96" t="str">
        <f t="shared" ref="E231:E237" si="81">Y231</f>
        <v>233-001-000 국유재산변상금</v>
      </c>
      <c r="F231" s="114">
        <v>0</v>
      </c>
      <c r="G231" s="114"/>
      <c r="H231" s="110">
        <f t="shared" si="78"/>
        <v>0</v>
      </c>
      <c r="I231" s="179">
        <v>0</v>
      </c>
      <c r="J231" s="179">
        <v>0</v>
      </c>
      <c r="K231" s="179">
        <v>0</v>
      </c>
      <c r="L231" s="179">
        <v>0</v>
      </c>
      <c r="M231" s="179">
        <v>0</v>
      </c>
      <c r="N231" s="179">
        <v>0</v>
      </c>
      <c r="O231" s="179">
        <v>0</v>
      </c>
      <c r="P231" s="179">
        <v>0</v>
      </c>
      <c r="Q231" s="180">
        <f t="shared" ref="Q231:Q237" si="82">J231-L231-P231</f>
        <v>0</v>
      </c>
      <c r="R231" s="111">
        <f t="shared" ref="R231:R237" si="83">Q231-S231</f>
        <v>0</v>
      </c>
      <c r="S231" s="111">
        <v>0</v>
      </c>
      <c r="T231" s="221" t="str">
        <f t="shared" si="67"/>
        <v/>
      </c>
      <c r="U231" s="222" t="str">
        <f t="shared" si="68"/>
        <v/>
      </c>
      <c r="W231" s="113" t="s">
        <v>301</v>
      </c>
      <c r="X231" s="113" t="s">
        <v>123</v>
      </c>
      <c r="Y231" s="113" t="s">
        <v>222</v>
      </c>
      <c r="Z231" s="87" t="str">
        <f t="shared" si="66"/>
        <v/>
      </c>
      <c r="AA231" s="87" t="str">
        <f t="shared" si="66"/>
        <v/>
      </c>
    </row>
    <row r="232" spans="1:27" s="87" customFormat="1" ht="11.25" customHeight="1" x14ac:dyDescent="0.15">
      <c r="A232" s="96"/>
      <c r="B232" s="96"/>
      <c r="C232" s="96"/>
      <c r="D232" s="96"/>
      <c r="E232" s="96" t="str">
        <f t="shared" si="81"/>
        <v>233-002-002 구유재산변상금</v>
      </c>
      <c r="F232" s="114">
        <v>0</v>
      </c>
      <c r="G232" s="114"/>
      <c r="H232" s="110">
        <f t="shared" si="78"/>
        <v>0</v>
      </c>
      <c r="I232" s="179">
        <v>173768440</v>
      </c>
      <c r="J232" s="179">
        <v>173768440</v>
      </c>
      <c r="K232" s="179">
        <v>0</v>
      </c>
      <c r="L232" s="179">
        <v>0</v>
      </c>
      <c r="M232" s="179">
        <v>0</v>
      </c>
      <c r="N232" s="179">
        <v>0</v>
      </c>
      <c r="O232" s="179">
        <v>0</v>
      </c>
      <c r="P232" s="179">
        <v>0</v>
      </c>
      <c r="Q232" s="180">
        <f t="shared" si="82"/>
        <v>173768440</v>
      </c>
      <c r="R232" s="111">
        <f t="shared" si="83"/>
        <v>0</v>
      </c>
      <c r="S232" s="111">
        <v>173768440</v>
      </c>
      <c r="T232" s="221" t="str">
        <f t="shared" si="67"/>
        <v/>
      </c>
      <c r="U232" s="222">
        <f t="shared" si="68"/>
        <v>0</v>
      </c>
      <c r="W232" s="113" t="s">
        <v>301</v>
      </c>
      <c r="X232" s="113" t="s">
        <v>123</v>
      </c>
      <c r="Y232" s="113" t="s">
        <v>223</v>
      </c>
      <c r="Z232" s="87" t="str">
        <f t="shared" si="66"/>
        <v/>
      </c>
      <c r="AA232" s="87" t="str">
        <f t="shared" si="66"/>
        <v/>
      </c>
    </row>
    <row r="233" spans="1:27" s="87" customFormat="1" ht="11.25" customHeight="1" x14ac:dyDescent="0.15">
      <c r="A233" s="96"/>
      <c r="B233" s="96"/>
      <c r="C233" s="106"/>
      <c r="D233" s="106"/>
      <c r="E233" s="96" t="str">
        <f t="shared" si="81"/>
        <v>233-002-005 시유재산변상금</v>
      </c>
      <c r="F233" s="114">
        <v>0</v>
      </c>
      <c r="G233" s="114"/>
      <c r="H233" s="110">
        <f t="shared" si="78"/>
        <v>0</v>
      </c>
      <c r="I233" s="179">
        <v>12491100</v>
      </c>
      <c r="J233" s="179">
        <v>12491100</v>
      </c>
      <c r="K233" s="179">
        <v>0</v>
      </c>
      <c r="L233" s="179">
        <v>0</v>
      </c>
      <c r="M233" s="179">
        <v>0</v>
      </c>
      <c r="N233" s="179">
        <v>0</v>
      </c>
      <c r="O233" s="179">
        <v>0</v>
      </c>
      <c r="P233" s="179">
        <v>0</v>
      </c>
      <c r="Q233" s="180">
        <f t="shared" si="82"/>
        <v>12491100</v>
      </c>
      <c r="R233" s="111">
        <f t="shared" si="83"/>
        <v>0</v>
      </c>
      <c r="S233" s="111">
        <v>12491100</v>
      </c>
      <c r="T233" s="221" t="str">
        <f t="shared" si="67"/>
        <v/>
      </c>
      <c r="U233" s="222">
        <f t="shared" si="68"/>
        <v>0</v>
      </c>
      <c r="W233" s="113" t="s">
        <v>301</v>
      </c>
      <c r="X233" s="113" t="s">
        <v>123</v>
      </c>
      <c r="Y233" s="113" t="s">
        <v>224</v>
      </c>
      <c r="Z233" s="87" t="str">
        <f t="shared" si="66"/>
        <v/>
      </c>
      <c r="AA233" s="87" t="str">
        <f t="shared" si="66"/>
        <v/>
      </c>
    </row>
    <row r="234" spans="1:27" s="87" customFormat="1" ht="11.25" customHeight="1" x14ac:dyDescent="0.15">
      <c r="A234" s="96"/>
      <c r="B234" s="96"/>
      <c r="C234" s="106"/>
      <c r="D234" s="106"/>
      <c r="E234" s="96" t="str">
        <f t="shared" si="81"/>
        <v>233-002-006 공유재산무단점유변상금</v>
      </c>
      <c r="F234" s="114">
        <v>0</v>
      </c>
      <c r="G234" s="114"/>
      <c r="H234" s="110">
        <f t="shared" si="78"/>
        <v>0</v>
      </c>
      <c r="I234" s="179">
        <v>58107960</v>
      </c>
      <c r="J234" s="179">
        <v>121653510</v>
      </c>
      <c r="K234" s="179">
        <v>0</v>
      </c>
      <c r="L234" s="179">
        <v>63545550</v>
      </c>
      <c r="M234" s="179">
        <v>0</v>
      </c>
      <c r="N234" s="179">
        <v>0</v>
      </c>
      <c r="O234" s="179">
        <v>0</v>
      </c>
      <c r="P234" s="179">
        <v>0</v>
      </c>
      <c r="Q234" s="180">
        <f t="shared" si="82"/>
        <v>58107960</v>
      </c>
      <c r="R234" s="111">
        <f t="shared" si="83"/>
        <v>0</v>
      </c>
      <c r="S234" s="111">
        <v>58107960</v>
      </c>
      <c r="T234" s="221" t="str">
        <f t="shared" si="67"/>
        <v/>
      </c>
      <c r="U234" s="222">
        <f t="shared" si="68"/>
        <v>52.234867699255041</v>
      </c>
      <c r="W234" s="113" t="s">
        <v>301</v>
      </c>
      <c r="X234" s="113" t="s">
        <v>123</v>
      </c>
      <c r="Y234" s="113" t="s">
        <v>225</v>
      </c>
      <c r="Z234" s="87" t="str">
        <f t="shared" si="66"/>
        <v/>
      </c>
      <c r="AA234" s="87" t="str">
        <f t="shared" si="66"/>
        <v/>
      </c>
    </row>
    <row r="235" spans="1:27" s="87" customFormat="1" ht="11.25" customHeight="1" x14ac:dyDescent="0.15">
      <c r="A235" s="96"/>
      <c r="B235" s="96"/>
      <c r="C235" s="106"/>
      <c r="D235" s="106"/>
      <c r="E235" s="96" t="str">
        <f t="shared" si="81"/>
        <v>233-002-007 공유재산법변상금</v>
      </c>
      <c r="F235" s="110">
        <v>0</v>
      </c>
      <c r="G235" s="110"/>
      <c r="H235" s="110">
        <f t="shared" si="78"/>
        <v>0</v>
      </c>
      <c r="I235" s="179">
        <v>0</v>
      </c>
      <c r="J235" s="179">
        <v>0</v>
      </c>
      <c r="K235" s="179">
        <v>0</v>
      </c>
      <c r="L235" s="179">
        <v>0</v>
      </c>
      <c r="M235" s="179">
        <v>0</v>
      </c>
      <c r="N235" s="179">
        <v>0</v>
      </c>
      <c r="O235" s="179">
        <v>0</v>
      </c>
      <c r="P235" s="179">
        <v>0</v>
      </c>
      <c r="Q235" s="180">
        <f t="shared" si="82"/>
        <v>0</v>
      </c>
      <c r="R235" s="111">
        <f t="shared" si="83"/>
        <v>0</v>
      </c>
      <c r="S235" s="111">
        <v>0</v>
      </c>
      <c r="T235" s="221" t="str">
        <f t="shared" si="67"/>
        <v/>
      </c>
      <c r="U235" s="222" t="str">
        <f t="shared" si="68"/>
        <v/>
      </c>
      <c r="W235" s="113" t="s">
        <v>301</v>
      </c>
      <c r="X235" s="113" t="s">
        <v>123</v>
      </c>
      <c r="Y235" s="113" t="s">
        <v>226</v>
      </c>
      <c r="Z235" s="87" t="str">
        <f t="shared" si="66"/>
        <v/>
      </c>
      <c r="AA235" s="87" t="str">
        <f t="shared" si="66"/>
        <v/>
      </c>
    </row>
    <row r="236" spans="1:27" s="87" customFormat="1" ht="11.25" customHeight="1" x14ac:dyDescent="0.15">
      <c r="A236" s="96"/>
      <c r="B236" s="96"/>
      <c r="C236" s="106"/>
      <c r="D236" s="106"/>
      <c r="E236" s="96" t="str">
        <f t="shared" si="81"/>
        <v>233-004-000 도로사용료변상금</v>
      </c>
      <c r="F236" s="110">
        <v>0</v>
      </c>
      <c r="G236" s="110"/>
      <c r="H236" s="110">
        <f t="shared" si="78"/>
        <v>0</v>
      </c>
      <c r="I236" s="179">
        <v>0</v>
      </c>
      <c r="J236" s="179">
        <v>0</v>
      </c>
      <c r="K236" s="179">
        <v>0</v>
      </c>
      <c r="L236" s="179">
        <v>0</v>
      </c>
      <c r="M236" s="179">
        <v>0</v>
      </c>
      <c r="N236" s="179">
        <v>0</v>
      </c>
      <c r="O236" s="179">
        <v>0</v>
      </c>
      <c r="P236" s="179">
        <v>0</v>
      </c>
      <c r="Q236" s="180">
        <f t="shared" si="82"/>
        <v>0</v>
      </c>
      <c r="R236" s="111">
        <f t="shared" si="83"/>
        <v>0</v>
      </c>
      <c r="S236" s="111">
        <v>0</v>
      </c>
      <c r="T236" s="221" t="str">
        <f t="shared" si="67"/>
        <v/>
      </c>
      <c r="U236" s="222" t="str">
        <f t="shared" si="68"/>
        <v/>
      </c>
      <c r="W236" s="113" t="s">
        <v>301</v>
      </c>
      <c r="X236" s="113" t="s">
        <v>123</v>
      </c>
      <c r="Y236" s="113" t="s">
        <v>227</v>
      </c>
      <c r="Z236" s="87" t="str">
        <f t="shared" si="66"/>
        <v/>
      </c>
      <c r="AA236" s="87" t="str">
        <f t="shared" si="66"/>
        <v/>
      </c>
    </row>
    <row r="237" spans="1:27" s="87" customFormat="1" ht="11.25" customHeight="1" x14ac:dyDescent="0.15">
      <c r="A237" s="96"/>
      <c r="B237" s="96"/>
      <c r="C237" s="106"/>
      <c r="D237" s="106"/>
      <c r="E237" s="96" t="str">
        <f t="shared" si="81"/>
        <v>233-009-000 기타변상금</v>
      </c>
      <c r="F237" s="110">
        <v>0</v>
      </c>
      <c r="G237" s="110"/>
      <c r="H237" s="110">
        <f t="shared" si="78"/>
        <v>0</v>
      </c>
      <c r="I237" s="179">
        <v>49320300</v>
      </c>
      <c r="J237" s="179">
        <v>80824830</v>
      </c>
      <c r="K237" s="179">
        <v>2364200</v>
      </c>
      <c r="L237" s="179">
        <v>2364200</v>
      </c>
      <c r="M237" s="179">
        <v>0</v>
      </c>
      <c r="N237" s="179">
        <v>0</v>
      </c>
      <c r="O237" s="179">
        <v>0</v>
      </c>
      <c r="P237" s="179">
        <v>0</v>
      </c>
      <c r="Q237" s="180">
        <f t="shared" si="82"/>
        <v>78460630</v>
      </c>
      <c r="R237" s="111">
        <f t="shared" si="83"/>
        <v>0</v>
      </c>
      <c r="S237" s="111">
        <v>78460630</v>
      </c>
      <c r="T237" s="221" t="str">
        <f t="shared" si="67"/>
        <v/>
      </c>
      <c r="U237" s="222">
        <f t="shared" si="68"/>
        <v>2.9250912126879824</v>
      </c>
      <c r="W237" s="113" t="s">
        <v>301</v>
      </c>
      <c r="X237" s="113" t="s">
        <v>123</v>
      </c>
      <c r="Y237" s="113" t="s">
        <v>228</v>
      </c>
      <c r="Z237" s="87" t="str">
        <f t="shared" si="66"/>
        <v/>
      </c>
      <c r="AA237" s="87" t="str">
        <f t="shared" si="66"/>
        <v/>
      </c>
    </row>
    <row r="238" spans="1:27" s="87" customFormat="1" ht="11.25" customHeight="1" x14ac:dyDescent="0.15">
      <c r="A238" s="102"/>
      <c r="B238" s="96"/>
      <c r="C238" s="103" t="str">
        <f>W240</f>
        <v>234-00 과태료</v>
      </c>
      <c r="D238" s="103"/>
      <c r="E238" s="103"/>
      <c r="F238" s="115">
        <f t="shared" ref="F238:S238" si="84">F245+F239</f>
        <v>1537340000</v>
      </c>
      <c r="G238" s="116">
        <f t="shared" si="84"/>
        <v>1257175000</v>
      </c>
      <c r="H238" s="116">
        <f t="shared" si="84"/>
        <v>280165000</v>
      </c>
      <c r="I238" s="115">
        <f t="shared" si="84"/>
        <v>64025000</v>
      </c>
      <c r="J238" s="115">
        <f t="shared" si="84"/>
        <v>355930790</v>
      </c>
      <c r="K238" s="115">
        <f t="shared" si="84"/>
        <v>47824880</v>
      </c>
      <c r="L238" s="115">
        <f t="shared" si="84"/>
        <v>163644280</v>
      </c>
      <c r="M238" s="115">
        <f t="shared" si="84"/>
        <v>40020</v>
      </c>
      <c r="N238" s="115">
        <f t="shared" si="84"/>
        <v>40020</v>
      </c>
      <c r="O238" s="115">
        <f t="shared" si="84"/>
        <v>0</v>
      </c>
      <c r="P238" s="115">
        <f t="shared" si="84"/>
        <v>0</v>
      </c>
      <c r="Q238" s="115">
        <f t="shared" si="84"/>
        <v>192286510</v>
      </c>
      <c r="R238" s="115">
        <f t="shared" si="84"/>
        <v>74242530</v>
      </c>
      <c r="S238" s="115">
        <f t="shared" si="84"/>
        <v>118043980</v>
      </c>
      <c r="T238" s="219">
        <f t="shared" si="67"/>
        <v>10.644638141204938</v>
      </c>
      <c r="U238" s="219">
        <f t="shared" si="68"/>
        <v>45.976432665462859</v>
      </c>
      <c r="W238" s="87" t="s">
        <v>433</v>
      </c>
      <c r="Y238" s="87" t="s">
        <v>0</v>
      </c>
      <c r="Z238" s="87" t="str">
        <f t="shared" si="66"/>
        <v>과태료</v>
      </c>
      <c r="AA238" s="87" t="str">
        <f t="shared" si="66"/>
        <v/>
      </c>
    </row>
    <row r="239" spans="1:27" s="87" customFormat="1" ht="11.25" customHeight="1" x14ac:dyDescent="0.15">
      <c r="A239" s="102"/>
      <c r="B239" s="102"/>
      <c r="C239" s="96"/>
      <c r="D239" s="107" t="str">
        <f>X240</f>
        <v>234-01 차량관련과태료</v>
      </c>
      <c r="E239" s="107"/>
      <c r="F239" s="108">
        <v>545000000</v>
      </c>
      <c r="G239" s="109">
        <v>591000000</v>
      </c>
      <c r="H239" s="109">
        <v>-46000000</v>
      </c>
      <c r="I239" s="108">
        <f>SUM(I240:I244)</f>
        <v>10776180</v>
      </c>
      <c r="J239" s="108">
        <f t="shared" ref="J239:S239" si="85">SUM(J240:J244)</f>
        <v>158401380</v>
      </c>
      <c r="K239" s="108">
        <f t="shared" si="85"/>
        <v>7478860</v>
      </c>
      <c r="L239" s="108">
        <f t="shared" si="85"/>
        <v>48186060</v>
      </c>
      <c r="M239" s="108">
        <f t="shared" si="85"/>
        <v>0</v>
      </c>
      <c r="N239" s="108">
        <f t="shared" si="85"/>
        <v>0</v>
      </c>
      <c r="O239" s="108">
        <f t="shared" si="85"/>
        <v>0</v>
      </c>
      <c r="P239" s="108">
        <f t="shared" si="85"/>
        <v>0</v>
      </c>
      <c r="Q239" s="108">
        <f t="shared" si="85"/>
        <v>110215320</v>
      </c>
      <c r="R239" s="108">
        <f t="shared" si="85"/>
        <v>104974520</v>
      </c>
      <c r="S239" s="108">
        <f t="shared" si="85"/>
        <v>5240800</v>
      </c>
      <c r="T239" s="220">
        <f t="shared" si="67"/>
        <v>8.8414788990825688</v>
      </c>
      <c r="U239" s="220">
        <f t="shared" si="68"/>
        <v>30.420227399534017</v>
      </c>
      <c r="X239" s="87" t="s">
        <v>434</v>
      </c>
      <c r="Y239" s="87" t="s">
        <v>0</v>
      </c>
      <c r="Z239" s="87" t="str">
        <f t="shared" si="66"/>
        <v/>
      </c>
      <c r="AA239" s="87" t="str">
        <f t="shared" si="66"/>
        <v>차량관련과태료</v>
      </c>
    </row>
    <row r="240" spans="1:27" s="87" customFormat="1" ht="11.25" customHeight="1" x14ac:dyDescent="0.15">
      <c r="A240" s="96"/>
      <c r="B240" s="96"/>
      <c r="C240" s="96"/>
      <c r="D240" s="96"/>
      <c r="E240" s="96" t="str">
        <f>Y240</f>
        <v>234-001-000 자동차관리법위반과태료</v>
      </c>
      <c r="F240" s="110">
        <v>0</v>
      </c>
      <c r="G240" s="110"/>
      <c r="H240" s="110">
        <f t="shared" si="78"/>
        <v>0</v>
      </c>
      <c r="I240" s="179">
        <v>3584000</v>
      </c>
      <c r="J240" s="179">
        <v>3816000</v>
      </c>
      <c r="K240" s="179">
        <v>24000</v>
      </c>
      <c r="L240" s="179">
        <v>256000</v>
      </c>
      <c r="M240" s="179">
        <v>0</v>
      </c>
      <c r="N240" s="179">
        <v>0</v>
      </c>
      <c r="O240" s="179">
        <v>0</v>
      </c>
      <c r="P240" s="179">
        <v>0</v>
      </c>
      <c r="Q240" s="180">
        <f>J240-L240-P240</f>
        <v>3560000</v>
      </c>
      <c r="R240" s="111">
        <f>Q240-S240</f>
        <v>0</v>
      </c>
      <c r="S240" s="111">
        <v>3560000</v>
      </c>
      <c r="T240" s="221" t="str">
        <f t="shared" si="67"/>
        <v/>
      </c>
      <c r="U240" s="222">
        <f t="shared" si="68"/>
        <v>6.7085953878406714</v>
      </c>
      <c r="W240" s="113" t="s">
        <v>302</v>
      </c>
      <c r="X240" s="113" t="s">
        <v>81</v>
      </c>
      <c r="Y240" s="113" t="s">
        <v>229</v>
      </c>
      <c r="Z240" s="87" t="str">
        <f t="shared" si="66"/>
        <v/>
      </c>
      <c r="AA240" s="87" t="str">
        <f t="shared" si="66"/>
        <v/>
      </c>
    </row>
    <row r="241" spans="1:27" s="87" customFormat="1" ht="11.25" customHeight="1" x14ac:dyDescent="0.15">
      <c r="A241" s="96"/>
      <c r="B241" s="96"/>
      <c r="C241" s="96"/>
      <c r="D241" s="106"/>
      <c r="E241" s="96" t="str">
        <f>Y241</f>
        <v>234-001-015 자동차등록위반과태료</v>
      </c>
      <c r="F241" s="110">
        <v>0</v>
      </c>
      <c r="G241" s="110"/>
      <c r="H241" s="110">
        <f t="shared" si="78"/>
        <v>0</v>
      </c>
      <c r="I241" s="179">
        <v>1272000</v>
      </c>
      <c r="J241" s="179">
        <v>4492000</v>
      </c>
      <c r="K241" s="179">
        <v>1272000</v>
      </c>
      <c r="L241" s="179">
        <v>4192000</v>
      </c>
      <c r="M241" s="179">
        <v>0</v>
      </c>
      <c r="N241" s="179">
        <v>0</v>
      </c>
      <c r="O241" s="179">
        <v>0</v>
      </c>
      <c r="P241" s="179">
        <v>0</v>
      </c>
      <c r="Q241" s="180">
        <f>J241-L241-P241</f>
        <v>300000</v>
      </c>
      <c r="R241" s="111">
        <f>Q241-S241</f>
        <v>0</v>
      </c>
      <c r="S241" s="111">
        <v>300000</v>
      </c>
      <c r="T241" s="221" t="str">
        <f t="shared" si="67"/>
        <v/>
      </c>
      <c r="U241" s="222">
        <f t="shared" si="68"/>
        <v>93.321460373998221</v>
      </c>
      <c r="W241" s="113" t="s">
        <v>302</v>
      </c>
      <c r="X241" s="113" t="s">
        <v>81</v>
      </c>
      <c r="Y241" s="113" t="s">
        <v>230</v>
      </c>
      <c r="Z241" s="87" t="str">
        <f t="shared" si="66"/>
        <v/>
      </c>
      <c r="AA241" s="87" t="str">
        <f t="shared" si="66"/>
        <v/>
      </c>
    </row>
    <row r="242" spans="1:27" s="87" customFormat="1" ht="11.25" customHeight="1" x14ac:dyDescent="0.15">
      <c r="A242" s="96"/>
      <c r="B242" s="96"/>
      <c r="C242" s="96"/>
      <c r="D242" s="96"/>
      <c r="E242" s="96" t="str">
        <f>Y242</f>
        <v>234-001-036 이륜자동차배출가스정기검사과태료</v>
      </c>
      <c r="F242" s="110">
        <v>0</v>
      </c>
      <c r="G242" s="110"/>
      <c r="H242" s="110">
        <f t="shared" si="78"/>
        <v>0</v>
      </c>
      <c r="I242" s="179">
        <v>822100</v>
      </c>
      <c r="J242" s="179">
        <v>3136100</v>
      </c>
      <c r="K242" s="179">
        <v>462000</v>
      </c>
      <c r="L242" s="179">
        <v>1106000</v>
      </c>
      <c r="M242" s="179">
        <v>0</v>
      </c>
      <c r="N242" s="179">
        <v>0</v>
      </c>
      <c r="O242" s="179">
        <v>0</v>
      </c>
      <c r="P242" s="179">
        <v>0</v>
      </c>
      <c r="Q242" s="180">
        <f>J242-L242-P242</f>
        <v>2030100</v>
      </c>
      <c r="R242" s="111">
        <f>Q242-S242</f>
        <v>690100</v>
      </c>
      <c r="S242" s="111">
        <v>1340000</v>
      </c>
      <c r="T242" s="221" t="str">
        <f t="shared" si="67"/>
        <v/>
      </c>
      <c r="U242" s="222">
        <f t="shared" si="68"/>
        <v>35.266732565925828</v>
      </c>
      <c r="W242" s="113" t="s">
        <v>302</v>
      </c>
      <c r="X242" s="113" t="s">
        <v>81</v>
      </c>
      <c r="Y242" s="113" t="s">
        <v>232</v>
      </c>
      <c r="Z242" s="87" t="str">
        <f t="shared" si="66"/>
        <v/>
      </c>
      <c r="AA242" s="87" t="str">
        <f t="shared" si="66"/>
        <v/>
      </c>
    </row>
    <row r="243" spans="1:27" s="87" customFormat="1" ht="11.25" customHeight="1" x14ac:dyDescent="0.15">
      <c r="A243" s="96"/>
      <c r="B243" s="96"/>
      <c r="C243" s="96"/>
      <c r="D243" s="106"/>
      <c r="E243" s="96" t="str">
        <f>Y243</f>
        <v>234-002-000 자동차검사지연과태료</v>
      </c>
      <c r="F243" s="110">
        <v>0</v>
      </c>
      <c r="G243" s="110"/>
      <c r="H243" s="110">
        <f t="shared" si="78"/>
        <v>0</v>
      </c>
      <c r="I243" s="179">
        <v>2851400</v>
      </c>
      <c r="J243" s="179">
        <v>82991400</v>
      </c>
      <c r="K243" s="179">
        <v>4683600</v>
      </c>
      <c r="L243" s="179">
        <v>29243600</v>
      </c>
      <c r="M243" s="179">
        <v>0</v>
      </c>
      <c r="N243" s="179">
        <v>0</v>
      </c>
      <c r="O243" s="179">
        <v>0</v>
      </c>
      <c r="P243" s="179">
        <v>0</v>
      </c>
      <c r="Q243" s="180">
        <f>J243-L243-P243</f>
        <v>53747800</v>
      </c>
      <c r="R243" s="111">
        <f>Q243-S243</f>
        <v>53747800</v>
      </c>
      <c r="S243" s="111">
        <v>0</v>
      </c>
      <c r="T243" s="221" t="str">
        <f t="shared" si="67"/>
        <v/>
      </c>
      <c r="U243" s="222">
        <f t="shared" si="68"/>
        <v>35.236904064758519</v>
      </c>
      <c r="W243" s="113" t="s">
        <v>302</v>
      </c>
      <c r="X243" s="113" t="s">
        <v>81</v>
      </c>
      <c r="Y243" s="113" t="s">
        <v>233</v>
      </c>
      <c r="Z243" s="87" t="str">
        <f t="shared" si="66"/>
        <v/>
      </c>
      <c r="AA243" s="87" t="str">
        <f t="shared" si="66"/>
        <v/>
      </c>
    </row>
    <row r="244" spans="1:27" s="87" customFormat="1" ht="11.25" customHeight="1" x14ac:dyDescent="0.15">
      <c r="A244" s="96"/>
      <c r="B244" s="96"/>
      <c r="C244" s="96"/>
      <c r="D244" s="117"/>
      <c r="E244" s="96" t="str">
        <f>Y244</f>
        <v>234-003-000 자동차손해배상보장법위반과태료</v>
      </c>
      <c r="F244" s="110">
        <v>0</v>
      </c>
      <c r="G244" s="110"/>
      <c r="H244" s="110">
        <f t="shared" si="78"/>
        <v>0</v>
      </c>
      <c r="I244" s="179">
        <v>2246680</v>
      </c>
      <c r="J244" s="179">
        <v>63965880</v>
      </c>
      <c r="K244" s="179">
        <v>1037260</v>
      </c>
      <c r="L244" s="179">
        <v>13388460</v>
      </c>
      <c r="M244" s="179">
        <v>0</v>
      </c>
      <c r="N244" s="179">
        <v>0</v>
      </c>
      <c r="O244" s="179">
        <v>0</v>
      </c>
      <c r="P244" s="179">
        <v>0</v>
      </c>
      <c r="Q244" s="180">
        <f>J244-L244-P244</f>
        <v>50577420</v>
      </c>
      <c r="R244" s="111">
        <f>Q244-S244</f>
        <v>50536620</v>
      </c>
      <c r="S244" s="111">
        <v>40800</v>
      </c>
      <c r="T244" s="221" t="str">
        <f t="shared" si="67"/>
        <v/>
      </c>
      <c r="U244" s="222">
        <f t="shared" si="68"/>
        <v>20.930627390727683</v>
      </c>
      <c r="W244" s="113" t="s">
        <v>302</v>
      </c>
      <c r="X244" s="113" t="s">
        <v>81</v>
      </c>
      <c r="Y244" s="113" t="s">
        <v>234</v>
      </c>
      <c r="Z244" s="87" t="str">
        <f t="shared" si="66"/>
        <v/>
      </c>
      <c r="AA244" s="87" t="str">
        <f t="shared" si="66"/>
        <v/>
      </c>
    </row>
    <row r="245" spans="1:27" s="87" customFormat="1" ht="11.25" customHeight="1" x14ac:dyDescent="0.15">
      <c r="A245" s="102"/>
      <c r="B245" s="102"/>
      <c r="C245" s="96"/>
      <c r="D245" s="107" t="str">
        <f>X246</f>
        <v>234-02 기타과태료</v>
      </c>
      <c r="E245" s="107"/>
      <c r="F245" s="108">
        <v>992340000</v>
      </c>
      <c r="G245" s="109">
        <v>666175000</v>
      </c>
      <c r="H245" s="109">
        <v>326165000</v>
      </c>
      <c r="I245" s="108">
        <f t="shared" ref="I245:S245" si="86">SUM(I246:I278)</f>
        <v>53248820</v>
      </c>
      <c r="J245" s="108">
        <f t="shared" si="86"/>
        <v>197529410</v>
      </c>
      <c r="K245" s="108">
        <f t="shared" si="86"/>
        <v>40346020</v>
      </c>
      <c r="L245" s="108">
        <f t="shared" si="86"/>
        <v>115458220</v>
      </c>
      <c r="M245" s="108">
        <f t="shared" si="86"/>
        <v>40020</v>
      </c>
      <c r="N245" s="108">
        <f t="shared" si="86"/>
        <v>40020</v>
      </c>
      <c r="O245" s="108">
        <f t="shared" si="86"/>
        <v>0</v>
      </c>
      <c r="P245" s="108">
        <f t="shared" si="86"/>
        <v>0</v>
      </c>
      <c r="Q245" s="108">
        <f t="shared" si="86"/>
        <v>82071190</v>
      </c>
      <c r="R245" s="108">
        <f t="shared" si="86"/>
        <v>-30731990</v>
      </c>
      <c r="S245" s="108">
        <f t="shared" si="86"/>
        <v>112803180</v>
      </c>
      <c r="T245" s="220">
        <f t="shared" si="67"/>
        <v>11.634945683938973</v>
      </c>
      <c r="U245" s="220">
        <f t="shared" si="68"/>
        <v>58.451154185090715</v>
      </c>
      <c r="X245" s="87" t="s">
        <v>434</v>
      </c>
      <c r="Y245" s="87" t="s">
        <v>0</v>
      </c>
      <c r="Z245" s="87" t="str">
        <f t="shared" si="66"/>
        <v/>
      </c>
      <c r="AA245" s="87" t="str">
        <f t="shared" si="66"/>
        <v>기타과태료</v>
      </c>
    </row>
    <row r="246" spans="1:27" s="87" customFormat="1" ht="11.25" customHeight="1" x14ac:dyDescent="0.15">
      <c r="A246" s="96"/>
      <c r="B246" s="96"/>
      <c r="C246" s="96"/>
      <c r="D246" s="106"/>
      <c r="E246" s="96" t="str">
        <f t="shared" ref="E246:E278" si="87">Y246</f>
        <v>234-102-000 건설기계관리법위반과태료</v>
      </c>
      <c r="F246" s="110">
        <v>0</v>
      </c>
      <c r="G246" s="110"/>
      <c r="H246" s="110">
        <f t="shared" si="78"/>
        <v>0</v>
      </c>
      <c r="I246" s="179">
        <v>49000</v>
      </c>
      <c r="J246" s="179">
        <v>1529000</v>
      </c>
      <c r="K246" s="179">
        <v>40000</v>
      </c>
      <c r="L246" s="179">
        <v>1220000</v>
      </c>
      <c r="M246" s="179">
        <v>0</v>
      </c>
      <c r="N246" s="179">
        <v>0</v>
      </c>
      <c r="O246" s="179">
        <v>0</v>
      </c>
      <c r="P246" s="179">
        <v>0</v>
      </c>
      <c r="Q246" s="180">
        <f t="shared" ref="Q246:Q278" si="88">J246-L246-P246</f>
        <v>309000</v>
      </c>
      <c r="R246" s="111">
        <f t="shared" ref="R246:R278" si="89">Q246-S246</f>
        <v>309000</v>
      </c>
      <c r="S246" s="111">
        <v>0</v>
      </c>
      <c r="T246" s="221" t="str">
        <f t="shared" si="67"/>
        <v/>
      </c>
      <c r="U246" s="222">
        <f t="shared" si="68"/>
        <v>79.790712884238076</v>
      </c>
      <c r="W246" s="113" t="s">
        <v>302</v>
      </c>
      <c r="X246" s="113" t="s">
        <v>82</v>
      </c>
      <c r="Y246" s="113" t="s">
        <v>236</v>
      </c>
      <c r="Z246" s="87" t="str">
        <f t="shared" si="66"/>
        <v/>
      </c>
      <c r="AA246" s="87" t="str">
        <f t="shared" si="66"/>
        <v/>
      </c>
    </row>
    <row r="247" spans="1:27" s="87" customFormat="1" ht="11.25" customHeight="1" x14ac:dyDescent="0.15">
      <c r="A247" s="96"/>
      <c r="B247" s="96"/>
      <c r="C247" s="96"/>
      <c r="D247" s="106"/>
      <c r="E247" s="96" t="str">
        <f t="shared" si="87"/>
        <v>234-103-000 건설산업기본법위반과태료</v>
      </c>
      <c r="F247" s="110">
        <v>0</v>
      </c>
      <c r="G247" s="110"/>
      <c r="H247" s="110">
        <f t="shared" si="78"/>
        <v>0</v>
      </c>
      <c r="I247" s="179">
        <v>120000</v>
      </c>
      <c r="J247" s="179">
        <v>240000</v>
      </c>
      <c r="K247" s="179">
        <v>120000</v>
      </c>
      <c r="L247" s="179">
        <v>240000</v>
      </c>
      <c r="M247" s="179">
        <v>0</v>
      </c>
      <c r="N247" s="179">
        <v>0</v>
      </c>
      <c r="O247" s="179">
        <v>0</v>
      </c>
      <c r="P247" s="179">
        <v>0</v>
      </c>
      <c r="Q247" s="180">
        <f t="shared" si="88"/>
        <v>0</v>
      </c>
      <c r="R247" s="111">
        <f t="shared" si="89"/>
        <v>0</v>
      </c>
      <c r="S247" s="111">
        <v>0</v>
      </c>
      <c r="T247" s="221" t="str">
        <f t="shared" si="67"/>
        <v/>
      </c>
      <c r="U247" s="222">
        <f t="shared" si="68"/>
        <v>100</v>
      </c>
      <c r="W247" s="113" t="s">
        <v>302</v>
      </c>
      <c r="X247" s="113" t="s">
        <v>82</v>
      </c>
      <c r="Y247" s="113" t="s">
        <v>237</v>
      </c>
      <c r="Z247" s="87" t="str">
        <f t="shared" si="66"/>
        <v/>
      </c>
      <c r="AA247" s="87" t="str">
        <f t="shared" si="66"/>
        <v/>
      </c>
    </row>
    <row r="248" spans="1:27" s="87" customFormat="1" ht="11.25" customHeight="1" x14ac:dyDescent="0.15">
      <c r="A248" s="96"/>
      <c r="B248" s="96"/>
      <c r="C248" s="96"/>
      <c r="D248" s="106"/>
      <c r="E248" s="96" t="str">
        <f t="shared" si="87"/>
        <v>234-106-000 부동산등기특별조치법위반과태료</v>
      </c>
      <c r="F248" s="110">
        <v>0</v>
      </c>
      <c r="G248" s="110"/>
      <c r="H248" s="110">
        <f t="shared" si="78"/>
        <v>0</v>
      </c>
      <c r="I248" s="179">
        <v>1259290</v>
      </c>
      <c r="J248" s="179">
        <v>1259290</v>
      </c>
      <c r="K248" s="179">
        <v>1259290</v>
      </c>
      <c r="L248" s="179">
        <v>1259290</v>
      </c>
      <c r="M248" s="179">
        <v>0</v>
      </c>
      <c r="N248" s="179">
        <v>0</v>
      </c>
      <c r="O248" s="179">
        <v>0</v>
      </c>
      <c r="P248" s="179">
        <v>0</v>
      </c>
      <c r="Q248" s="180">
        <f t="shared" si="88"/>
        <v>0</v>
      </c>
      <c r="R248" s="111">
        <f t="shared" si="89"/>
        <v>-443180</v>
      </c>
      <c r="S248" s="111">
        <v>443180</v>
      </c>
      <c r="T248" s="221" t="str">
        <f t="shared" si="67"/>
        <v/>
      </c>
      <c r="U248" s="222">
        <f t="shared" si="68"/>
        <v>100</v>
      </c>
      <c r="W248" s="113" t="s">
        <v>302</v>
      </c>
      <c r="X248" s="113" t="s">
        <v>82</v>
      </c>
      <c r="Y248" s="113" t="s">
        <v>238</v>
      </c>
      <c r="Z248" s="87" t="str">
        <f t="shared" si="66"/>
        <v/>
      </c>
      <c r="AA248" s="87" t="str">
        <f t="shared" si="66"/>
        <v/>
      </c>
    </row>
    <row r="249" spans="1:27" s="87" customFormat="1" ht="11.25" customHeight="1" x14ac:dyDescent="0.15">
      <c r="A249" s="96"/>
      <c r="B249" s="96"/>
      <c r="C249" s="96"/>
      <c r="D249" s="106"/>
      <c r="E249" s="96" t="str">
        <f t="shared" si="87"/>
        <v>234-107-001 공인중개사의업무위반과태료</v>
      </c>
      <c r="F249" s="110">
        <v>0</v>
      </c>
      <c r="G249" s="110"/>
      <c r="H249" s="110">
        <f t="shared" si="78"/>
        <v>0</v>
      </c>
      <c r="I249" s="179">
        <v>3000000</v>
      </c>
      <c r="J249" s="179">
        <v>8550000</v>
      </c>
      <c r="K249" s="179">
        <v>3000000</v>
      </c>
      <c r="L249" s="179">
        <v>5800000</v>
      </c>
      <c r="M249" s="179">
        <v>0</v>
      </c>
      <c r="N249" s="179">
        <v>0</v>
      </c>
      <c r="O249" s="179">
        <v>0</v>
      </c>
      <c r="P249" s="179">
        <v>0</v>
      </c>
      <c r="Q249" s="180">
        <f t="shared" si="88"/>
        <v>2750000</v>
      </c>
      <c r="R249" s="111">
        <f t="shared" si="89"/>
        <v>-2400000</v>
      </c>
      <c r="S249" s="111">
        <v>5150000</v>
      </c>
      <c r="T249" s="221" t="str">
        <f t="shared" si="67"/>
        <v/>
      </c>
      <c r="U249" s="222">
        <f t="shared" si="68"/>
        <v>67.836257309941516</v>
      </c>
      <c r="W249" s="113" t="s">
        <v>302</v>
      </c>
      <c r="X249" s="113" t="s">
        <v>82</v>
      </c>
      <c r="Y249" s="113" t="s">
        <v>240</v>
      </c>
      <c r="Z249" s="87" t="str">
        <f t="shared" si="66"/>
        <v/>
      </c>
      <c r="AA249" s="87" t="str">
        <f t="shared" si="66"/>
        <v/>
      </c>
    </row>
    <row r="250" spans="1:27" s="87" customFormat="1" ht="11.25" customHeight="1" x14ac:dyDescent="0.15">
      <c r="A250" s="96"/>
      <c r="B250" s="96"/>
      <c r="C250" s="96"/>
      <c r="D250" s="106"/>
      <c r="E250" s="96" t="str">
        <f t="shared" si="87"/>
        <v>234-109-000 옥외광고물등관리법위반과태료</v>
      </c>
      <c r="F250" s="110">
        <v>0</v>
      </c>
      <c r="G250" s="110"/>
      <c r="H250" s="110">
        <f t="shared" si="78"/>
        <v>0</v>
      </c>
      <c r="I250" s="179">
        <v>5848800</v>
      </c>
      <c r="J250" s="179">
        <v>16664800</v>
      </c>
      <c r="K250" s="179">
        <v>3072000</v>
      </c>
      <c r="L250" s="179">
        <v>3328000</v>
      </c>
      <c r="M250" s="179">
        <v>0</v>
      </c>
      <c r="N250" s="179">
        <v>0</v>
      </c>
      <c r="O250" s="179">
        <v>0</v>
      </c>
      <c r="P250" s="179">
        <v>0</v>
      </c>
      <c r="Q250" s="180">
        <f t="shared" si="88"/>
        <v>13336800</v>
      </c>
      <c r="R250" s="111">
        <f t="shared" si="89"/>
        <v>10876800</v>
      </c>
      <c r="S250" s="111">
        <v>2460000</v>
      </c>
      <c r="T250" s="221" t="str">
        <f t="shared" si="67"/>
        <v/>
      </c>
      <c r="U250" s="222">
        <f t="shared" si="68"/>
        <v>19.970236666506651</v>
      </c>
      <c r="W250" s="113" t="s">
        <v>302</v>
      </c>
      <c r="X250" s="113" t="s">
        <v>82</v>
      </c>
      <c r="Y250" s="113" t="s">
        <v>241</v>
      </c>
      <c r="Z250" s="87" t="str">
        <f t="shared" si="66"/>
        <v/>
      </c>
      <c r="AA250" s="87" t="str">
        <f t="shared" si="66"/>
        <v/>
      </c>
    </row>
    <row r="251" spans="1:27" s="87" customFormat="1" ht="11.25" customHeight="1" x14ac:dyDescent="0.15">
      <c r="A251" s="96"/>
      <c r="B251" s="96"/>
      <c r="C251" s="96"/>
      <c r="D251" s="106"/>
      <c r="E251" s="96" t="str">
        <f t="shared" si="87"/>
        <v>234-110-000 민간임대주택법위반과태료</v>
      </c>
      <c r="F251" s="110">
        <v>0</v>
      </c>
      <c r="G251" s="110"/>
      <c r="H251" s="110">
        <f t="shared" si="78"/>
        <v>0</v>
      </c>
      <c r="I251" s="179">
        <v>18250000</v>
      </c>
      <c r="J251" s="179">
        <v>41750000</v>
      </c>
      <c r="K251" s="179">
        <v>0</v>
      </c>
      <c r="L251" s="179">
        <v>500000</v>
      </c>
      <c r="M251" s="179">
        <v>0</v>
      </c>
      <c r="N251" s="179">
        <v>0</v>
      </c>
      <c r="O251" s="179">
        <v>0</v>
      </c>
      <c r="P251" s="179">
        <v>0</v>
      </c>
      <c r="Q251" s="180">
        <f t="shared" si="88"/>
        <v>41250000</v>
      </c>
      <c r="R251" s="111">
        <f t="shared" si="89"/>
        <v>0</v>
      </c>
      <c r="S251" s="111">
        <v>41250000</v>
      </c>
      <c r="T251" s="221" t="str">
        <f t="shared" si="67"/>
        <v/>
      </c>
      <c r="U251" s="222">
        <f t="shared" si="68"/>
        <v>1.1976047904191618</v>
      </c>
      <c r="W251" s="113" t="s">
        <v>302</v>
      </c>
      <c r="X251" s="113" t="s">
        <v>82</v>
      </c>
      <c r="Y251" s="113" t="s">
        <v>242</v>
      </c>
      <c r="Z251" s="87" t="str">
        <f t="shared" si="66"/>
        <v/>
      </c>
      <c r="AA251" s="87" t="str">
        <f t="shared" si="66"/>
        <v/>
      </c>
    </row>
    <row r="252" spans="1:27" s="87" customFormat="1" ht="11.25" customHeight="1" x14ac:dyDescent="0.15">
      <c r="A252" s="96"/>
      <c r="B252" s="96"/>
      <c r="C252" s="96"/>
      <c r="D252" s="106"/>
      <c r="E252" s="96" t="str">
        <f t="shared" si="87"/>
        <v>234-116-000 부동산거래신고법위반과태료</v>
      </c>
      <c r="F252" s="110">
        <v>0</v>
      </c>
      <c r="G252" s="110"/>
      <c r="H252" s="110">
        <f t="shared" si="78"/>
        <v>0</v>
      </c>
      <c r="I252" s="179">
        <v>1600000</v>
      </c>
      <c r="J252" s="179">
        <v>24195200</v>
      </c>
      <c r="K252" s="179">
        <v>1600000</v>
      </c>
      <c r="L252" s="179">
        <v>24195200</v>
      </c>
      <c r="M252" s="179">
        <v>0</v>
      </c>
      <c r="N252" s="179">
        <v>0</v>
      </c>
      <c r="O252" s="179">
        <v>0</v>
      </c>
      <c r="P252" s="179">
        <v>0</v>
      </c>
      <c r="Q252" s="180">
        <f t="shared" si="88"/>
        <v>0</v>
      </c>
      <c r="R252" s="111">
        <f t="shared" si="89"/>
        <v>-12800000</v>
      </c>
      <c r="S252" s="111">
        <v>12800000</v>
      </c>
      <c r="T252" s="221" t="str">
        <f t="shared" si="67"/>
        <v/>
      </c>
      <c r="U252" s="222">
        <f t="shared" si="68"/>
        <v>100</v>
      </c>
      <c r="W252" s="113" t="s">
        <v>302</v>
      </c>
      <c r="X252" s="113" t="s">
        <v>82</v>
      </c>
      <c r="Y252" s="113" t="s">
        <v>244</v>
      </c>
      <c r="Z252" s="87" t="str">
        <f t="shared" si="66"/>
        <v/>
      </c>
      <c r="AA252" s="87" t="str">
        <f t="shared" si="66"/>
        <v/>
      </c>
    </row>
    <row r="253" spans="1:27" s="87" customFormat="1" ht="11.25" customHeight="1" x14ac:dyDescent="0.15">
      <c r="A253" s="96"/>
      <c r="B253" s="96"/>
      <c r="C253" s="96"/>
      <c r="D253" s="106"/>
      <c r="E253" s="96" t="str">
        <f t="shared" si="87"/>
        <v>234-119-000 건설기술진흥법위반과태료</v>
      </c>
      <c r="F253" s="110">
        <v>0</v>
      </c>
      <c r="G253" s="110"/>
      <c r="H253" s="110">
        <f t="shared" si="78"/>
        <v>0</v>
      </c>
      <c r="I253" s="179">
        <v>700000</v>
      </c>
      <c r="J253" s="179">
        <v>900000</v>
      </c>
      <c r="K253" s="179">
        <v>200000</v>
      </c>
      <c r="L253" s="179">
        <v>400000</v>
      </c>
      <c r="M253" s="179">
        <v>0</v>
      </c>
      <c r="N253" s="179">
        <v>0</v>
      </c>
      <c r="O253" s="179">
        <v>0</v>
      </c>
      <c r="P253" s="179">
        <v>0</v>
      </c>
      <c r="Q253" s="180">
        <f t="shared" si="88"/>
        <v>500000</v>
      </c>
      <c r="R253" s="111">
        <f t="shared" si="89"/>
        <v>0</v>
      </c>
      <c r="S253" s="111">
        <v>500000</v>
      </c>
      <c r="T253" s="221" t="str">
        <f t="shared" si="67"/>
        <v/>
      </c>
      <c r="U253" s="222">
        <f t="shared" si="68"/>
        <v>44.444444444444443</v>
      </c>
      <c r="W253" s="113" t="s">
        <v>302</v>
      </c>
      <c r="X253" s="113" t="s">
        <v>82</v>
      </c>
      <c r="Y253" s="113" t="s">
        <v>245</v>
      </c>
      <c r="Z253" s="87" t="str">
        <f t="shared" si="66"/>
        <v/>
      </c>
      <c r="AA253" s="87" t="str">
        <f t="shared" si="66"/>
        <v/>
      </c>
    </row>
    <row r="254" spans="1:27" s="87" customFormat="1" ht="11.25" customHeight="1" x14ac:dyDescent="0.15">
      <c r="A254" s="96"/>
      <c r="B254" s="96"/>
      <c r="C254" s="96"/>
      <c r="D254" s="106"/>
      <c r="E254" s="96" t="str">
        <f t="shared" si="87"/>
        <v>234-120-000 공동주택관리법위반과태료</v>
      </c>
      <c r="F254" s="110">
        <v>0</v>
      </c>
      <c r="G254" s="110"/>
      <c r="H254" s="110">
        <f t="shared" si="78"/>
        <v>0</v>
      </c>
      <c r="I254" s="179">
        <v>-11200000</v>
      </c>
      <c r="J254" s="179">
        <v>4800000</v>
      </c>
      <c r="K254" s="179">
        <v>4800000</v>
      </c>
      <c r="L254" s="179">
        <v>4800000</v>
      </c>
      <c r="M254" s="179">
        <v>0</v>
      </c>
      <c r="N254" s="179">
        <v>0</v>
      </c>
      <c r="O254" s="179">
        <v>0</v>
      </c>
      <c r="P254" s="179">
        <v>0</v>
      </c>
      <c r="Q254" s="180">
        <f t="shared" si="88"/>
        <v>0</v>
      </c>
      <c r="R254" s="111">
        <f t="shared" si="89"/>
        <v>0</v>
      </c>
      <c r="S254" s="111">
        <v>0</v>
      </c>
      <c r="T254" s="221" t="str">
        <f t="shared" si="67"/>
        <v/>
      </c>
      <c r="U254" s="222">
        <f t="shared" si="68"/>
        <v>100</v>
      </c>
      <c r="W254" s="113" t="s">
        <v>302</v>
      </c>
      <c r="X254" s="113" t="s">
        <v>82</v>
      </c>
      <c r="Y254" s="113" t="s">
        <v>246</v>
      </c>
      <c r="Z254" s="87" t="str">
        <f t="shared" si="66"/>
        <v/>
      </c>
      <c r="AA254" s="87" t="str">
        <f t="shared" si="66"/>
        <v/>
      </c>
    </row>
    <row r="255" spans="1:27" s="87" customFormat="1" ht="11.25" customHeight="1" x14ac:dyDescent="0.15">
      <c r="A255" s="96"/>
      <c r="B255" s="96"/>
      <c r="C255" s="96"/>
      <c r="D255" s="106"/>
      <c r="E255" s="96" t="str">
        <f t="shared" si="87"/>
        <v>234-159-000 의료법위반과태료</v>
      </c>
      <c r="F255" s="110">
        <v>0</v>
      </c>
      <c r="G255" s="110"/>
      <c r="H255" s="110">
        <f t="shared" si="78"/>
        <v>0</v>
      </c>
      <c r="I255" s="179">
        <v>800000</v>
      </c>
      <c r="J255" s="179">
        <v>800000</v>
      </c>
      <c r="K255" s="179">
        <v>800000</v>
      </c>
      <c r="L255" s="179">
        <v>800000</v>
      </c>
      <c r="M255" s="179">
        <v>0</v>
      </c>
      <c r="N255" s="179">
        <v>0</v>
      </c>
      <c r="O255" s="179">
        <v>0</v>
      </c>
      <c r="P255" s="179">
        <v>0</v>
      </c>
      <c r="Q255" s="180">
        <f t="shared" si="88"/>
        <v>0</v>
      </c>
      <c r="R255" s="111">
        <f t="shared" si="89"/>
        <v>0</v>
      </c>
      <c r="S255" s="111">
        <v>0</v>
      </c>
      <c r="T255" s="221" t="str">
        <f t="shared" si="67"/>
        <v/>
      </c>
      <c r="U255" s="222">
        <f t="shared" si="68"/>
        <v>100</v>
      </c>
      <c r="W255" s="113" t="s">
        <v>302</v>
      </c>
      <c r="X255" s="113" t="s">
        <v>82</v>
      </c>
      <c r="Y255" s="113" t="s">
        <v>249</v>
      </c>
      <c r="Z255" s="87" t="str">
        <f t="shared" si="66"/>
        <v/>
      </c>
      <c r="AA255" s="87" t="str">
        <f t="shared" si="66"/>
        <v/>
      </c>
    </row>
    <row r="256" spans="1:27" s="87" customFormat="1" ht="11.25" customHeight="1" x14ac:dyDescent="0.15">
      <c r="A256" s="96"/>
      <c r="B256" s="96"/>
      <c r="C256" s="96"/>
      <c r="D256" s="106"/>
      <c r="E256" s="96" t="str">
        <f t="shared" si="87"/>
        <v>234-166-001 장애인자동차표지위반과태료</v>
      </c>
      <c r="F256" s="110">
        <v>0</v>
      </c>
      <c r="G256" s="110"/>
      <c r="H256" s="110">
        <f t="shared" si="78"/>
        <v>0</v>
      </c>
      <c r="I256" s="179">
        <v>0</v>
      </c>
      <c r="J256" s="179">
        <v>4000000</v>
      </c>
      <c r="K256" s="179">
        <v>0</v>
      </c>
      <c r="L256" s="179">
        <v>4000000</v>
      </c>
      <c r="M256" s="179">
        <v>0</v>
      </c>
      <c r="N256" s="179">
        <v>0</v>
      </c>
      <c r="O256" s="179">
        <v>0</v>
      </c>
      <c r="P256" s="179">
        <v>0</v>
      </c>
      <c r="Q256" s="180">
        <f t="shared" si="88"/>
        <v>0</v>
      </c>
      <c r="R256" s="111">
        <f t="shared" si="89"/>
        <v>0</v>
      </c>
      <c r="S256" s="111">
        <v>0</v>
      </c>
      <c r="T256" s="221" t="str">
        <f t="shared" si="67"/>
        <v/>
      </c>
      <c r="U256" s="222">
        <f t="shared" si="68"/>
        <v>100</v>
      </c>
      <c r="W256" s="113" t="s">
        <v>302</v>
      </c>
      <c r="X256" s="113" t="s">
        <v>82</v>
      </c>
      <c r="Y256" s="113" t="s">
        <v>252</v>
      </c>
      <c r="Z256" s="87" t="str">
        <f t="shared" si="66"/>
        <v/>
      </c>
      <c r="AA256" s="87" t="str">
        <f t="shared" si="66"/>
        <v/>
      </c>
    </row>
    <row r="257" spans="1:27" s="87" customFormat="1" ht="11.25" customHeight="1" x14ac:dyDescent="0.15">
      <c r="A257" s="96"/>
      <c r="B257" s="96"/>
      <c r="C257" s="96"/>
      <c r="D257" s="117"/>
      <c r="E257" s="96" t="str">
        <f t="shared" si="87"/>
        <v>234-169-000 영유아보육법위반과태료</v>
      </c>
      <c r="F257" s="110">
        <v>0</v>
      </c>
      <c r="G257" s="114"/>
      <c r="H257" s="110">
        <f t="shared" si="78"/>
        <v>0</v>
      </c>
      <c r="I257" s="179">
        <v>1600000</v>
      </c>
      <c r="J257" s="179">
        <v>1600000</v>
      </c>
      <c r="K257" s="179">
        <v>1600000</v>
      </c>
      <c r="L257" s="179">
        <v>1600000</v>
      </c>
      <c r="M257" s="179">
        <v>0</v>
      </c>
      <c r="N257" s="179">
        <v>0</v>
      </c>
      <c r="O257" s="179">
        <v>0</v>
      </c>
      <c r="P257" s="179">
        <v>0</v>
      </c>
      <c r="Q257" s="180">
        <f t="shared" si="88"/>
        <v>0</v>
      </c>
      <c r="R257" s="111">
        <f t="shared" si="89"/>
        <v>0</v>
      </c>
      <c r="S257" s="111">
        <v>0</v>
      </c>
      <c r="T257" s="221" t="str">
        <f t="shared" si="67"/>
        <v/>
      </c>
      <c r="U257" s="222">
        <f t="shared" si="68"/>
        <v>100</v>
      </c>
      <c r="W257" s="113" t="s">
        <v>302</v>
      </c>
      <c r="X257" s="113" t="s">
        <v>82</v>
      </c>
      <c r="Y257" s="113" t="s">
        <v>303</v>
      </c>
      <c r="Z257" s="87" t="str">
        <f t="shared" si="66"/>
        <v/>
      </c>
      <c r="AA257" s="87" t="str">
        <f t="shared" si="66"/>
        <v/>
      </c>
    </row>
    <row r="258" spans="1:27" s="87" customFormat="1" ht="11.25" customHeight="1" x14ac:dyDescent="0.15">
      <c r="A258" s="96"/>
      <c r="B258" s="96"/>
      <c r="C258" s="96"/>
      <c r="D258" s="117"/>
      <c r="E258" s="96" t="str">
        <f t="shared" si="87"/>
        <v>234-179-001 장애인주차구역위반과태료</v>
      </c>
      <c r="F258" s="110">
        <v>0</v>
      </c>
      <c r="G258" s="114"/>
      <c r="H258" s="110">
        <f t="shared" si="78"/>
        <v>0</v>
      </c>
      <c r="I258" s="179">
        <v>3600000</v>
      </c>
      <c r="J258" s="179">
        <v>37960000</v>
      </c>
      <c r="K258" s="179">
        <v>4550000</v>
      </c>
      <c r="L258" s="179">
        <v>26510000</v>
      </c>
      <c r="M258" s="179">
        <v>0</v>
      </c>
      <c r="N258" s="179">
        <v>0</v>
      </c>
      <c r="O258" s="179">
        <v>0</v>
      </c>
      <c r="P258" s="179">
        <v>0</v>
      </c>
      <c r="Q258" s="180">
        <f t="shared" si="88"/>
        <v>11450000</v>
      </c>
      <c r="R258" s="111">
        <f t="shared" si="89"/>
        <v>-14880000</v>
      </c>
      <c r="S258" s="111">
        <v>26330000</v>
      </c>
      <c r="T258" s="221" t="str">
        <f t="shared" si="67"/>
        <v/>
      </c>
      <c r="U258" s="222">
        <f t="shared" si="68"/>
        <v>69.836670179135922</v>
      </c>
      <c r="W258" s="113" t="s">
        <v>302</v>
      </c>
      <c r="X258" s="113" t="s">
        <v>82</v>
      </c>
      <c r="Y258" s="113" t="s">
        <v>254</v>
      </c>
      <c r="Z258" s="87" t="str">
        <f t="shared" si="66"/>
        <v/>
      </c>
      <c r="AA258" s="87" t="str">
        <f t="shared" si="66"/>
        <v/>
      </c>
    </row>
    <row r="259" spans="1:27" s="87" customFormat="1" ht="11.25" customHeight="1" x14ac:dyDescent="0.15">
      <c r="A259" s="96"/>
      <c r="B259" s="96"/>
      <c r="C259" s="96"/>
      <c r="D259" s="117"/>
      <c r="E259" s="96" t="str">
        <f t="shared" si="87"/>
        <v>234-179-002 장애인전용주차구역주차방해행위과태료</v>
      </c>
      <c r="F259" s="110">
        <v>0</v>
      </c>
      <c r="G259" s="110"/>
      <c r="H259" s="110">
        <f t="shared" si="78"/>
        <v>0</v>
      </c>
      <c r="I259" s="179">
        <v>0</v>
      </c>
      <c r="J259" s="179">
        <v>2900000</v>
      </c>
      <c r="K259" s="179">
        <v>500000</v>
      </c>
      <c r="L259" s="179">
        <v>2900000</v>
      </c>
      <c r="M259" s="179">
        <v>0</v>
      </c>
      <c r="N259" s="179">
        <v>0</v>
      </c>
      <c r="O259" s="179">
        <v>0</v>
      </c>
      <c r="P259" s="179">
        <v>0</v>
      </c>
      <c r="Q259" s="180">
        <f t="shared" si="88"/>
        <v>0</v>
      </c>
      <c r="R259" s="111">
        <f t="shared" si="89"/>
        <v>-1200000</v>
      </c>
      <c r="S259" s="111">
        <v>1200000</v>
      </c>
      <c r="T259" s="221" t="str">
        <f t="shared" si="67"/>
        <v/>
      </c>
      <c r="U259" s="222">
        <f t="shared" si="68"/>
        <v>100</v>
      </c>
      <c r="W259" s="113" t="s">
        <v>302</v>
      </c>
      <c r="X259" s="113" t="s">
        <v>82</v>
      </c>
      <c r="Y259" s="113" t="s">
        <v>255</v>
      </c>
      <c r="Z259" s="87" t="str">
        <f t="shared" si="66"/>
        <v/>
      </c>
      <c r="AA259" s="87" t="str">
        <f t="shared" si="66"/>
        <v/>
      </c>
    </row>
    <row r="260" spans="1:27" s="87" customFormat="1" ht="11.25" customHeight="1" x14ac:dyDescent="0.15">
      <c r="A260" s="96"/>
      <c r="B260" s="96"/>
      <c r="C260" s="96"/>
      <c r="D260" s="117"/>
      <c r="E260" s="96" t="str">
        <f t="shared" si="87"/>
        <v>234-183-000 노인장기요양보험법위반과태료</v>
      </c>
      <c r="F260" s="110">
        <v>0</v>
      </c>
      <c r="G260" s="110"/>
      <c r="H260" s="110">
        <f t="shared" si="78"/>
        <v>0</v>
      </c>
      <c r="I260" s="179">
        <v>0</v>
      </c>
      <c r="J260" s="179">
        <v>1600000</v>
      </c>
      <c r="K260" s="179">
        <v>0</v>
      </c>
      <c r="L260" s="179">
        <v>1600000</v>
      </c>
      <c r="M260" s="179">
        <v>0</v>
      </c>
      <c r="N260" s="179">
        <v>0</v>
      </c>
      <c r="O260" s="179">
        <v>0</v>
      </c>
      <c r="P260" s="179">
        <v>0</v>
      </c>
      <c r="Q260" s="180">
        <f t="shared" si="88"/>
        <v>0</v>
      </c>
      <c r="R260" s="111">
        <f t="shared" si="89"/>
        <v>0</v>
      </c>
      <c r="S260" s="111">
        <v>0</v>
      </c>
      <c r="T260" s="221" t="str">
        <f t="shared" si="67"/>
        <v/>
      </c>
      <c r="U260" s="222">
        <f t="shared" si="68"/>
        <v>100</v>
      </c>
      <c r="W260" s="113" t="s">
        <v>302</v>
      </c>
      <c r="X260" s="113" t="s">
        <v>82</v>
      </c>
      <c r="Y260" s="113" t="s">
        <v>256</v>
      </c>
      <c r="Z260" s="87" t="str">
        <f t="shared" si="66"/>
        <v/>
      </c>
      <c r="AA260" s="87" t="str">
        <f t="shared" si="66"/>
        <v/>
      </c>
    </row>
    <row r="261" spans="1:27" s="87" customFormat="1" ht="11.25" customHeight="1" x14ac:dyDescent="0.15">
      <c r="A261" s="96"/>
      <c r="B261" s="96"/>
      <c r="C261" s="96"/>
      <c r="D261" s="117"/>
      <c r="E261" s="96" t="str">
        <f t="shared" si="87"/>
        <v>234-187-000 금연구역흡연위반과태료</v>
      </c>
      <c r="F261" s="110">
        <v>0</v>
      </c>
      <c r="G261" s="110"/>
      <c r="H261" s="110">
        <f t="shared" si="78"/>
        <v>0</v>
      </c>
      <c r="I261" s="179">
        <v>377250</v>
      </c>
      <c r="J261" s="179">
        <v>1377250</v>
      </c>
      <c r="K261" s="179">
        <v>50750</v>
      </c>
      <c r="L261" s="179">
        <v>975750</v>
      </c>
      <c r="M261" s="179">
        <v>0</v>
      </c>
      <c r="N261" s="179">
        <v>0</v>
      </c>
      <c r="O261" s="179">
        <v>0</v>
      </c>
      <c r="P261" s="179">
        <v>0</v>
      </c>
      <c r="Q261" s="180">
        <f t="shared" si="88"/>
        <v>401500</v>
      </c>
      <c r="R261" s="111">
        <f t="shared" si="89"/>
        <v>51500</v>
      </c>
      <c r="S261" s="111">
        <v>350000</v>
      </c>
      <c r="T261" s="221" t="str">
        <f t="shared" si="67"/>
        <v/>
      </c>
      <c r="U261" s="222">
        <f t="shared" si="68"/>
        <v>70.84770375748775</v>
      </c>
      <c r="W261" s="113" t="s">
        <v>302</v>
      </c>
      <c r="X261" s="113" t="s">
        <v>82</v>
      </c>
      <c r="Y261" s="113" t="s">
        <v>258</v>
      </c>
      <c r="Z261" s="87" t="str">
        <f t="shared" si="66"/>
        <v/>
      </c>
      <c r="AA261" s="87" t="str">
        <f t="shared" si="66"/>
        <v/>
      </c>
    </row>
    <row r="262" spans="1:27" s="87" customFormat="1" ht="11.25" customHeight="1" x14ac:dyDescent="0.15">
      <c r="A262" s="96"/>
      <c r="B262" s="96"/>
      <c r="C262" s="96"/>
      <c r="D262" s="117"/>
      <c r="E262" s="96" t="str">
        <f t="shared" si="87"/>
        <v>234-188-000 사회서비스이용및이용권관리에관한법률과태료</v>
      </c>
      <c r="F262" s="110">
        <v>0</v>
      </c>
      <c r="G262" s="110"/>
      <c r="H262" s="110">
        <f t="shared" si="78"/>
        <v>0</v>
      </c>
      <c r="I262" s="179">
        <v>0</v>
      </c>
      <c r="J262" s="179">
        <v>0</v>
      </c>
      <c r="K262" s="179">
        <v>0</v>
      </c>
      <c r="L262" s="179">
        <v>0</v>
      </c>
      <c r="M262" s="179">
        <v>0</v>
      </c>
      <c r="N262" s="179">
        <v>0</v>
      </c>
      <c r="O262" s="179">
        <v>0</v>
      </c>
      <c r="P262" s="179">
        <v>0</v>
      </c>
      <c r="Q262" s="180">
        <f t="shared" si="88"/>
        <v>0</v>
      </c>
      <c r="R262" s="111">
        <f t="shared" si="89"/>
        <v>-800000</v>
      </c>
      <c r="S262" s="111">
        <v>800000</v>
      </c>
      <c r="T262" s="221" t="str">
        <f t="shared" si="67"/>
        <v/>
      </c>
      <c r="U262" s="222" t="str">
        <f t="shared" si="68"/>
        <v/>
      </c>
      <c r="W262" s="113" t="s">
        <v>302</v>
      </c>
      <c r="X262" s="113"/>
      <c r="Y262" s="113" t="s">
        <v>435</v>
      </c>
      <c r="Z262" s="87" t="str">
        <f t="shared" si="66"/>
        <v/>
      </c>
      <c r="AA262" s="87" t="str">
        <f t="shared" si="66"/>
        <v/>
      </c>
    </row>
    <row r="263" spans="1:27" s="87" customFormat="1" ht="11.25" customHeight="1" x14ac:dyDescent="0.15">
      <c r="A263" s="96"/>
      <c r="B263" s="96"/>
      <c r="C263" s="96"/>
      <c r="D263" s="96"/>
      <c r="E263" s="96" t="str">
        <f t="shared" si="87"/>
        <v>234-195-000 고압가스안전관리법위반과태료</v>
      </c>
      <c r="F263" s="110">
        <v>0</v>
      </c>
      <c r="G263" s="110"/>
      <c r="H263" s="110">
        <f t="shared" si="78"/>
        <v>0</v>
      </c>
      <c r="I263" s="179">
        <v>1000000</v>
      </c>
      <c r="J263" s="179">
        <v>1000000</v>
      </c>
      <c r="K263" s="179">
        <v>1000000</v>
      </c>
      <c r="L263" s="179">
        <v>1000000</v>
      </c>
      <c r="M263" s="179">
        <v>0</v>
      </c>
      <c r="N263" s="179">
        <v>0</v>
      </c>
      <c r="O263" s="179">
        <v>0</v>
      </c>
      <c r="P263" s="179">
        <v>0</v>
      </c>
      <c r="Q263" s="180">
        <f t="shared" si="88"/>
        <v>0</v>
      </c>
      <c r="R263" s="111">
        <f t="shared" si="89"/>
        <v>0</v>
      </c>
      <c r="S263" s="111">
        <v>0</v>
      </c>
      <c r="T263" s="221" t="str">
        <f t="shared" si="67"/>
        <v/>
      </c>
      <c r="U263" s="222">
        <f t="shared" si="68"/>
        <v>100</v>
      </c>
      <c r="W263" s="113" t="s">
        <v>302</v>
      </c>
      <c r="X263" s="113" t="s">
        <v>82</v>
      </c>
      <c r="Y263" s="113" t="s">
        <v>304</v>
      </c>
      <c r="Z263" s="87" t="str">
        <f t="shared" si="66"/>
        <v/>
      </c>
      <c r="AA263" s="87" t="str">
        <f t="shared" si="66"/>
        <v/>
      </c>
    </row>
    <row r="264" spans="1:27" s="87" customFormat="1" ht="11.25" customHeight="1" x14ac:dyDescent="0.15">
      <c r="A264" s="96"/>
      <c r="B264" s="96"/>
      <c r="C264" s="96"/>
      <c r="D264" s="96"/>
      <c r="E264" s="96" t="str">
        <f t="shared" si="87"/>
        <v>234-208-000 전기용품및생활용품안전관리법위반과태료</v>
      </c>
      <c r="F264" s="110">
        <v>0</v>
      </c>
      <c r="G264" s="110"/>
      <c r="H264" s="110">
        <f t="shared" si="78"/>
        <v>0</v>
      </c>
      <c r="I264" s="179">
        <v>120000</v>
      </c>
      <c r="J264" s="179">
        <v>120000</v>
      </c>
      <c r="K264" s="179">
        <v>120000</v>
      </c>
      <c r="L264" s="179">
        <v>120000</v>
      </c>
      <c r="M264" s="179">
        <v>0</v>
      </c>
      <c r="N264" s="179">
        <v>0</v>
      </c>
      <c r="O264" s="179">
        <v>0</v>
      </c>
      <c r="P264" s="179">
        <v>0</v>
      </c>
      <c r="Q264" s="180">
        <f t="shared" si="88"/>
        <v>0</v>
      </c>
      <c r="R264" s="111">
        <f t="shared" si="89"/>
        <v>0</v>
      </c>
      <c r="S264" s="111">
        <v>0</v>
      </c>
      <c r="T264" s="221" t="str">
        <f t="shared" si="67"/>
        <v/>
      </c>
      <c r="U264" s="222">
        <f t="shared" si="68"/>
        <v>100</v>
      </c>
      <c r="W264" s="113" t="s">
        <v>302</v>
      </c>
      <c r="X264" s="113" t="s">
        <v>82</v>
      </c>
      <c r="Y264" s="113" t="s">
        <v>305</v>
      </c>
      <c r="Z264" s="87" t="str">
        <f t="shared" si="66"/>
        <v/>
      </c>
      <c r="AA264" s="87" t="str">
        <f t="shared" si="66"/>
        <v/>
      </c>
    </row>
    <row r="265" spans="1:27" s="87" customFormat="1" ht="11.25" customHeight="1" x14ac:dyDescent="0.15">
      <c r="A265" s="96"/>
      <c r="B265" s="96"/>
      <c r="C265" s="96"/>
      <c r="D265" s="96"/>
      <c r="E265" s="96" t="str">
        <f t="shared" si="87"/>
        <v>234-223-001 재난취약시설의무보험미가입과태료</v>
      </c>
      <c r="F265" s="110">
        <v>0</v>
      </c>
      <c r="G265" s="110"/>
      <c r="H265" s="110">
        <f t="shared" si="78"/>
        <v>0</v>
      </c>
      <c r="I265" s="179">
        <v>320000</v>
      </c>
      <c r="J265" s="179">
        <v>480000</v>
      </c>
      <c r="K265" s="179">
        <v>320000</v>
      </c>
      <c r="L265" s="179">
        <v>480000</v>
      </c>
      <c r="M265" s="179">
        <v>0</v>
      </c>
      <c r="N265" s="179">
        <v>0</v>
      </c>
      <c r="O265" s="179">
        <v>0</v>
      </c>
      <c r="P265" s="179">
        <v>0</v>
      </c>
      <c r="Q265" s="180">
        <f t="shared" si="88"/>
        <v>0</v>
      </c>
      <c r="R265" s="111">
        <f t="shared" si="89"/>
        <v>0</v>
      </c>
      <c r="S265" s="111">
        <v>0</v>
      </c>
      <c r="T265" s="221" t="str">
        <f t="shared" si="67"/>
        <v/>
      </c>
      <c r="U265" s="222">
        <f t="shared" si="68"/>
        <v>100</v>
      </c>
      <c r="W265" s="113" t="s">
        <v>302</v>
      </c>
      <c r="X265" s="113" t="s">
        <v>82</v>
      </c>
      <c r="Y265" s="113" t="s">
        <v>262</v>
      </c>
      <c r="Z265" s="87" t="str">
        <f t="shared" ref="Z265:AA328" si="90">MID(C265,8,99)</f>
        <v/>
      </c>
      <c r="AA265" s="87" t="str">
        <f t="shared" si="90"/>
        <v/>
      </c>
    </row>
    <row r="266" spans="1:27" s="87" customFormat="1" ht="11.25" customHeight="1" x14ac:dyDescent="0.15">
      <c r="A266" s="96"/>
      <c r="B266" s="96"/>
      <c r="C266" s="96"/>
      <c r="D266" s="96"/>
      <c r="E266" s="96" t="str">
        <f t="shared" si="87"/>
        <v>234-231-000 도로법위반과태료</v>
      </c>
      <c r="F266" s="110">
        <v>0</v>
      </c>
      <c r="G266" s="110"/>
      <c r="H266" s="110">
        <f t="shared" si="78"/>
        <v>0</v>
      </c>
      <c r="I266" s="179">
        <v>1909000</v>
      </c>
      <c r="J266" s="179">
        <v>3809000</v>
      </c>
      <c r="K266" s="179">
        <v>1488000</v>
      </c>
      <c r="L266" s="179">
        <v>2688000</v>
      </c>
      <c r="M266" s="179">
        <v>0</v>
      </c>
      <c r="N266" s="179">
        <v>0</v>
      </c>
      <c r="O266" s="179">
        <v>0</v>
      </c>
      <c r="P266" s="179">
        <v>0</v>
      </c>
      <c r="Q266" s="180">
        <f t="shared" si="88"/>
        <v>1121000</v>
      </c>
      <c r="R266" s="111">
        <f t="shared" si="89"/>
        <v>-639000</v>
      </c>
      <c r="S266" s="111">
        <v>1760000</v>
      </c>
      <c r="T266" s="221" t="str">
        <f t="shared" si="67"/>
        <v/>
      </c>
      <c r="U266" s="222">
        <f t="shared" si="68"/>
        <v>70.569703334208455</v>
      </c>
      <c r="W266" s="113" t="s">
        <v>302</v>
      </c>
      <c r="X266" s="113" t="s">
        <v>82</v>
      </c>
      <c r="Y266" s="113" t="s">
        <v>263</v>
      </c>
      <c r="Z266" s="87" t="str">
        <f t="shared" si="90"/>
        <v/>
      </c>
      <c r="AA266" s="87" t="str">
        <f t="shared" si="90"/>
        <v/>
      </c>
    </row>
    <row r="267" spans="1:27" s="87" customFormat="1" ht="11.25" customHeight="1" x14ac:dyDescent="0.15">
      <c r="A267" s="96"/>
      <c r="B267" s="96"/>
      <c r="C267" s="96"/>
      <c r="D267" s="96"/>
      <c r="E267" s="96" t="str">
        <f t="shared" si="87"/>
        <v>234-233-000 여객자동차운수사업법위반과태료</v>
      </c>
      <c r="F267" s="110">
        <v>0</v>
      </c>
      <c r="G267" s="110"/>
      <c r="H267" s="110">
        <f t="shared" si="78"/>
        <v>0</v>
      </c>
      <c r="I267" s="179">
        <v>1250000</v>
      </c>
      <c r="J267" s="179">
        <v>1900000</v>
      </c>
      <c r="K267" s="179">
        <v>500000</v>
      </c>
      <c r="L267" s="179">
        <v>500000</v>
      </c>
      <c r="M267" s="179">
        <v>0</v>
      </c>
      <c r="N267" s="179">
        <v>0</v>
      </c>
      <c r="O267" s="179">
        <v>0</v>
      </c>
      <c r="P267" s="179">
        <v>0</v>
      </c>
      <c r="Q267" s="180">
        <f t="shared" si="88"/>
        <v>1400000</v>
      </c>
      <c r="R267" s="111">
        <f t="shared" si="89"/>
        <v>0</v>
      </c>
      <c r="S267" s="111">
        <v>1400000</v>
      </c>
      <c r="T267" s="221" t="str">
        <f t="shared" si="67"/>
        <v/>
      </c>
      <c r="U267" s="222">
        <f t="shared" si="68"/>
        <v>26.315789473684209</v>
      </c>
      <c r="W267" s="113" t="s">
        <v>302</v>
      </c>
      <c r="X267" s="113" t="s">
        <v>82</v>
      </c>
      <c r="Y267" s="113" t="s">
        <v>264</v>
      </c>
      <c r="Z267" s="87" t="str">
        <f t="shared" si="90"/>
        <v/>
      </c>
      <c r="AA267" s="87" t="str">
        <f t="shared" si="90"/>
        <v/>
      </c>
    </row>
    <row r="268" spans="1:27" s="87" customFormat="1" ht="11.25" customHeight="1" x14ac:dyDescent="0.15">
      <c r="A268" s="96"/>
      <c r="B268" s="96"/>
      <c r="C268" s="96"/>
      <c r="D268" s="96"/>
      <c r="E268" s="96" t="str">
        <f t="shared" si="87"/>
        <v>234-243-000 식품위생법위반과태료</v>
      </c>
      <c r="F268" s="110">
        <v>0</v>
      </c>
      <c r="G268" s="110"/>
      <c r="H268" s="110">
        <f t="shared" si="78"/>
        <v>0</v>
      </c>
      <c r="I268" s="179">
        <v>240000</v>
      </c>
      <c r="J268" s="179">
        <v>1120000</v>
      </c>
      <c r="K268" s="179">
        <v>240000</v>
      </c>
      <c r="L268" s="179">
        <v>1120000</v>
      </c>
      <c r="M268" s="179">
        <v>0</v>
      </c>
      <c r="N268" s="179">
        <v>0</v>
      </c>
      <c r="O268" s="179">
        <v>0</v>
      </c>
      <c r="P268" s="179">
        <v>0</v>
      </c>
      <c r="Q268" s="180">
        <f t="shared" si="88"/>
        <v>0</v>
      </c>
      <c r="R268" s="111">
        <f t="shared" si="89"/>
        <v>0</v>
      </c>
      <c r="S268" s="111">
        <v>0</v>
      </c>
      <c r="T268" s="221" t="str">
        <f t="shared" si="67"/>
        <v/>
      </c>
      <c r="U268" s="222">
        <f t="shared" si="68"/>
        <v>100</v>
      </c>
      <c r="W268" s="113" t="s">
        <v>302</v>
      </c>
      <c r="X268" s="113" t="s">
        <v>82</v>
      </c>
      <c r="Y268" s="113" t="s">
        <v>267</v>
      </c>
      <c r="Z268" s="87" t="str">
        <f t="shared" si="90"/>
        <v/>
      </c>
      <c r="AA268" s="87" t="str">
        <f t="shared" si="90"/>
        <v/>
      </c>
    </row>
    <row r="269" spans="1:27" s="87" customFormat="1" ht="11.25" customHeight="1" x14ac:dyDescent="0.15">
      <c r="A269" s="96"/>
      <c r="B269" s="96"/>
      <c r="C269" s="96"/>
      <c r="D269" s="96"/>
      <c r="E269" s="96" t="str">
        <f t="shared" si="87"/>
        <v>234-246-000 폐기물관리법위반과태료</v>
      </c>
      <c r="F269" s="110">
        <v>0</v>
      </c>
      <c r="G269" s="110"/>
      <c r="H269" s="110">
        <f t="shared" si="78"/>
        <v>0</v>
      </c>
      <c r="I269" s="179">
        <v>3619500</v>
      </c>
      <c r="J269" s="179">
        <v>6789500</v>
      </c>
      <c r="K269" s="179">
        <v>2050000</v>
      </c>
      <c r="L269" s="179">
        <v>4220000</v>
      </c>
      <c r="M269" s="179">
        <v>0</v>
      </c>
      <c r="N269" s="179">
        <v>0</v>
      </c>
      <c r="O269" s="179">
        <v>0</v>
      </c>
      <c r="P269" s="179">
        <v>0</v>
      </c>
      <c r="Q269" s="180">
        <f t="shared" si="88"/>
        <v>2569500</v>
      </c>
      <c r="R269" s="111">
        <f t="shared" si="89"/>
        <v>-350500</v>
      </c>
      <c r="S269" s="111">
        <v>2920000</v>
      </c>
      <c r="T269" s="221" t="str">
        <f t="shared" si="67"/>
        <v/>
      </c>
      <c r="U269" s="222">
        <f t="shared" si="68"/>
        <v>62.154797849620735</v>
      </c>
      <c r="W269" s="113" t="s">
        <v>302</v>
      </c>
      <c r="X269" s="113" t="s">
        <v>82</v>
      </c>
      <c r="Y269" s="113" t="s">
        <v>268</v>
      </c>
      <c r="Z269" s="87" t="str">
        <f t="shared" si="90"/>
        <v/>
      </c>
      <c r="AA269" s="87" t="str">
        <f t="shared" si="90"/>
        <v/>
      </c>
    </row>
    <row r="270" spans="1:27" s="87" customFormat="1" ht="11.25" customHeight="1" x14ac:dyDescent="0.15">
      <c r="A270" s="96"/>
      <c r="B270" s="96"/>
      <c r="C270" s="96"/>
      <c r="D270" s="96"/>
      <c r="E270" s="96" t="str">
        <f t="shared" si="87"/>
        <v>234-246-001 사업장폐기물배출위반과태료</v>
      </c>
      <c r="F270" s="110">
        <v>0</v>
      </c>
      <c r="G270" s="110"/>
      <c r="H270" s="110">
        <f t="shared" si="78"/>
        <v>0</v>
      </c>
      <c r="I270" s="179">
        <v>0</v>
      </c>
      <c r="J270" s="179">
        <v>0</v>
      </c>
      <c r="K270" s="179">
        <v>0</v>
      </c>
      <c r="L270" s="179">
        <v>0</v>
      </c>
      <c r="M270" s="179">
        <v>0</v>
      </c>
      <c r="N270" s="179">
        <v>0</v>
      </c>
      <c r="O270" s="179">
        <v>0</v>
      </c>
      <c r="P270" s="179">
        <v>0</v>
      </c>
      <c r="Q270" s="180">
        <f t="shared" si="88"/>
        <v>0</v>
      </c>
      <c r="R270" s="111">
        <f t="shared" si="89"/>
        <v>-1600000</v>
      </c>
      <c r="S270" s="111">
        <v>1600000</v>
      </c>
      <c r="T270" s="221" t="str">
        <f t="shared" si="67"/>
        <v/>
      </c>
      <c r="U270" s="222" t="str">
        <f t="shared" si="68"/>
        <v/>
      </c>
      <c r="W270" s="113" t="s">
        <v>302</v>
      </c>
      <c r="X270" s="113"/>
      <c r="Y270" s="113" t="s">
        <v>436</v>
      </c>
      <c r="Z270" s="87" t="str">
        <f t="shared" si="90"/>
        <v/>
      </c>
      <c r="AA270" s="87" t="str">
        <f t="shared" si="90"/>
        <v/>
      </c>
    </row>
    <row r="271" spans="1:27" s="87" customFormat="1" ht="11.25" customHeight="1" x14ac:dyDescent="0.15">
      <c r="A271" s="96"/>
      <c r="B271" s="96"/>
      <c r="C271" s="96"/>
      <c r="D271" s="96"/>
      <c r="E271" s="96" t="str">
        <f t="shared" si="87"/>
        <v>234-255-000 동물보호법과태료</v>
      </c>
      <c r="F271" s="110">
        <v>0</v>
      </c>
      <c r="G271" s="110"/>
      <c r="H271" s="110">
        <f t="shared" si="78"/>
        <v>0</v>
      </c>
      <c r="I271" s="179">
        <v>4290000</v>
      </c>
      <c r="J271" s="179">
        <v>4803390</v>
      </c>
      <c r="K271" s="179">
        <v>1740000</v>
      </c>
      <c r="L271" s="179">
        <v>2220000</v>
      </c>
      <c r="M271" s="179">
        <v>0</v>
      </c>
      <c r="N271" s="179">
        <v>0</v>
      </c>
      <c r="O271" s="179">
        <v>0</v>
      </c>
      <c r="P271" s="179">
        <v>0</v>
      </c>
      <c r="Q271" s="180">
        <f t="shared" si="88"/>
        <v>2583390</v>
      </c>
      <c r="R271" s="111">
        <f t="shared" si="89"/>
        <v>33390</v>
      </c>
      <c r="S271" s="111">
        <v>2550000</v>
      </c>
      <c r="T271" s="221" t="str">
        <f t="shared" si="67"/>
        <v/>
      </c>
      <c r="U271" s="222">
        <f t="shared" si="68"/>
        <v>46.217358990213164</v>
      </c>
      <c r="W271" s="113" t="s">
        <v>302</v>
      </c>
      <c r="X271" s="113" t="s">
        <v>82</v>
      </c>
      <c r="Y271" s="113" t="s">
        <v>271</v>
      </c>
      <c r="Z271" s="87" t="str">
        <f t="shared" si="90"/>
        <v/>
      </c>
      <c r="AA271" s="87" t="str">
        <f t="shared" si="90"/>
        <v/>
      </c>
    </row>
    <row r="272" spans="1:27" s="87" customFormat="1" ht="11.25" customHeight="1" x14ac:dyDescent="0.15">
      <c r="A272" s="96"/>
      <c r="B272" s="96"/>
      <c r="C272" s="96"/>
      <c r="D272" s="96"/>
      <c r="E272" s="96" t="str">
        <f t="shared" si="87"/>
        <v>234-280-000 체육시설설치이용법위반과태료</v>
      </c>
      <c r="F272" s="110">
        <v>0</v>
      </c>
      <c r="G272" s="110"/>
      <c r="H272" s="110">
        <f t="shared" si="78"/>
        <v>0</v>
      </c>
      <c r="I272" s="179">
        <v>0</v>
      </c>
      <c r="J272" s="179">
        <v>0</v>
      </c>
      <c r="K272" s="179">
        <v>0</v>
      </c>
      <c r="L272" s="179">
        <v>0</v>
      </c>
      <c r="M272" s="179">
        <v>0</v>
      </c>
      <c r="N272" s="179">
        <v>0</v>
      </c>
      <c r="O272" s="179">
        <v>0</v>
      </c>
      <c r="P272" s="179">
        <v>0</v>
      </c>
      <c r="Q272" s="180">
        <f t="shared" si="88"/>
        <v>0</v>
      </c>
      <c r="R272" s="111">
        <f t="shared" si="89"/>
        <v>-1200000</v>
      </c>
      <c r="S272" s="111">
        <v>1200000</v>
      </c>
      <c r="T272" s="221" t="str">
        <f t="shared" ref="T272:T335" si="91">IFERROR((L272/F272)*100,"")</f>
        <v/>
      </c>
      <c r="U272" s="222" t="str">
        <f t="shared" ref="U272:U335" si="92">IFERROR((L272/J272)*100,"")</f>
        <v/>
      </c>
      <c r="W272" s="113" t="s">
        <v>302</v>
      </c>
      <c r="X272" s="113"/>
      <c r="Y272" s="113" t="s">
        <v>437</v>
      </c>
      <c r="Z272" s="87" t="str">
        <f t="shared" si="90"/>
        <v/>
      </c>
      <c r="AA272" s="87" t="str">
        <f t="shared" si="90"/>
        <v/>
      </c>
    </row>
    <row r="273" spans="1:27" s="87" customFormat="1" ht="11.25" customHeight="1" x14ac:dyDescent="0.15">
      <c r="A273" s="96"/>
      <c r="B273" s="96"/>
      <c r="C273" s="96"/>
      <c r="D273" s="96"/>
      <c r="E273" s="96" t="str">
        <f t="shared" si="87"/>
        <v>234-289-000 주민등록법위반과태료</v>
      </c>
      <c r="F273" s="110">
        <v>0</v>
      </c>
      <c r="G273" s="110"/>
      <c r="H273" s="110">
        <f t="shared" si="78"/>
        <v>0</v>
      </c>
      <c r="I273" s="179">
        <v>2847980</v>
      </c>
      <c r="J273" s="179">
        <v>6163980</v>
      </c>
      <c r="K273" s="179">
        <v>2847980</v>
      </c>
      <c r="L273" s="179">
        <v>6163980</v>
      </c>
      <c r="M273" s="179">
        <v>40020</v>
      </c>
      <c r="N273" s="179">
        <v>40020</v>
      </c>
      <c r="O273" s="179">
        <v>0</v>
      </c>
      <c r="P273" s="179">
        <v>0</v>
      </c>
      <c r="Q273" s="180">
        <f t="shared" si="88"/>
        <v>0</v>
      </c>
      <c r="R273" s="111">
        <f t="shared" si="89"/>
        <v>-170000</v>
      </c>
      <c r="S273" s="111">
        <v>170000</v>
      </c>
      <c r="T273" s="221" t="str">
        <f t="shared" si="91"/>
        <v/>
      </c>
      <c r="U273" s="222">
        <f t="shared" si="92"/>
        <v>100</v>
      </c>
      <c r="W273" s="113" t="s">
        <v>302</v>
      </c>
      <c r="X273" s="113" t="s">
        <v>82</v>
      </c>
      <c r="Y273" s="113" t="s">
        <v>275</v>
      </c>
      <c r="Z273" s="87" t="str">
        <f t="shared" si="90"/>
        <v/>
      </c>
      <c r="AA273" s="87" t="str">
        <f t="shared" si="90"/>
        <v/>
      </c>
    </row>
    <row r="274" spans="1:27" s="87" customFormat="1" ht="11.25" customHeight="1" x14ac:dyDescent="0.15">
      <c r="A274" s="96"/>
      <c r="B274" s="96"/>
      <c r="C274" s="96"/>
      <c r="D274" s="96"/>
      <c r="E274" s="96" t="str">
        <f t="shared" si="87"/>
        <v>234-297-000 가족관계등록법위반과태료</v>
      </c>
      <c r="F274" s="110">
        <v>0</v>
      </c>
      <c r="G274" s="110"/>
      <c r="H274" s="110">
        <f t="shared" si="78"/>
        <v>0</v>
      </c>
      <c r="I274" s="179">
        <v>220000</v>
      </c>
      <c r="J274" s="179">
        <v>740000</v>
      </c>
      <c r="K274" s="179">
        <v>220000</v>
      </c>
      <c r="L274" s="179">
        <v>740000</v>
      </c>
      <c r="M274" s="179">
        <v>0</v>
      </c>
      <c r="N274" s="179">
        <v>0</v>
      </c>
      <c r="O274" s="179">
        <v>0</v>
      </c>
      <c r="P274" s="179">
        <v>0</v>
      </c>
      <c r="Q274" s="180">
        <f t="shared" si="88"/>
        <v>0</v>
      </c>
      <c r="R274" s="111">
        <f t="shared" si="89"/>
        <v>0</v>
      </c>
      <c r="S274" s="111">
        <v>0</v>
      </c>
      <c r="T274" s="221" t="str">
        <f t="shared" si="91"/>
        <v/>
      </c>
      <c r="U274" s="222">
        <f t="shared" si="92"/>
        <v>100</v>
      </c>
      <c r="W274" s="113" t="s">
        <v>302</v>
      </c>
      <c r="X274" s="113" t="s">
        <v>82</v>
      </c>
      <c r="Y274" s="113" t="s">
        <v>277</v>
      </c>
      <c r="Z274" s="87" t="str">
        <f t="shared" si="90"/>
        <v/>
      </c>
      <c r="AA274" s="87" t="str">
        <f t="shared" si="90"/>
        <v/>
      </c>
    </row>
    <row r="275" spans="1:27" s="87" customFormat="1" ht="11.25" customHeight="1" x14ac:dyDescent="0.15">
      <c r="A275" s="96"/>
      <c r="B275" s="96"/>
      <c r="C275" s="96"/>
      <c r="D275" s="96"/>
      <c r="E275" s="96" t="str">
        <f t="shared" si="87"/>
        <v>234-319-000 친환경자동차법위반과태료</v>
      </c>
      <c r="F275" s="110">
        <v>0</v>
      </c>
      <c r="G275" s="110"/>
      <c r="H275" s="110">
        <f t="shared" si="78"/>
        <v>0</v>
      </c>
      <c r="I275" s="179">
        <v>7260000</v>
      </c>
      <c r="J275" s="179">
        <v>13650000</v>
      </c>
      <c r="K275" s="179">
        <v>5660000</v>
      </c>
      <c r="L275" s="179">
        <v>10850000</v>
      </c>
      <c r="M275" s="179">
        <v>0</v>
      </c>
      <c r="N275" s="179">
        <v>0</v>
      </c>
      <c r="O275" s="179">
        <v>0</v>
      </c>
      <c r="P275" s="179">
        <v>0</v>
      </c>
      <c r="Q275" s="180">
        <f t="shared" si="88"/>
        <v>2800000</v>
      </c>
      <c r="R275" s="111">
        <f t="shared" si="89"/>
        <v>-3920000</v>
      </c>
      <c r="S275" s="111">
        <v>6720000</v>
      </c>
      <c r="T275" s="221" t="str">
        <f t="shared" si="91"/>
        <v/>
      </c>
      <c r="U275" s="222">
        <f t="shared" si="92"/>
        <v>79.487179487179489</v>
      </c>
      <c r="W275" s="113" t="s">
        <v>302</v>
      </c>
      <c r="X275" s="113" t="s">
        <v>82</v>
      </c>
      <c r="Y275" s="113" t="s">
        <v>280</v>
      </c>
      <c r="Z275" s="87" t="str">
        <f t="shared" si="90"/>
        <v/>
      </c>
      <c r="AA275" s="87" t="str">
        <f t="shared" si="90"/>
        <v/>
      </c>
    </row>
    <row r="276" spans="1:27" s="87" customFormat="1" ht="11.25" customHeight="1" x14ac:dyDescent="0.15">
      <c r="A276" s="96"/>
      <c r="B276" s="96"/>
      <c r="C276" s="96"/>
      <c r="D276" s="96"/>
      <c r="E276" s="96" t="str">
        <f t="shared" si="87"/>
        <v>234-320-004 건축물관리법위반과태료</v>
      </c>
      <c r="F276" s="110">
        <v>0</v>
      </c>
      <c r="G276" s="110"/>
      <c r="H276" s="110">
        <f t="shared" si="78"/>
        <v>0</v>
      </c>
      <c r="I276" s="179">
        <v>0</v>
      </c>
      <c r="J276" s="179">
        <v>500000</v>
      </c>
      <c r="K276" s="179">
        <v>0</v>
      </c>
      <c r="L276" s="179">
        <v>500000</v>
      </c>
      <c r="M276" s="179">
        <v>0</v>
      </c>
      <c r="N276" s="179">
        <v>0</v>
      </c>
      <c r="O276" s="179">
        <v>0</v>
      </c>
      <c r="P276" s="179">
        <v>0</v>
      </c>
      <c r="Q276" s="180">
        <f t="shared" si="88"/>
        <v>0</v>
      </c>
      <c r="R276" s="111">
        <f t="shared" si="89"/>
        <v>0</v>
      </c>
      <c r="S276" s="111">
        <v>0</v>
      </c>
      <c r="T276" s="221" t="str">
        <f t="shared" si="91"/>
        <v/>
      </c>
      <c r="U276" s="222">
        <f t="shared" si="92"/>
        <v>100</v>
      </c>
      <c r="W276" s="113" t="s">
        <v>302</v>
      </c>
      <c r="X276" s="113" t="s">
        <v>82</v>
      </c>
      <c r="Y276" s="113" t="s">
        <v>281</v>
      </c>
      <c r="Z276" s="87" t="str">
        <f t="shared" si="90"/>
        <v/>
      </c>
      <c r="AA276" s="87" t="str">
        <f t="shared" si="90"/>
        <v/>
      </c>
    </row>
    <row r="277" spans="1:27" s="87" customFormat="1" ht="11.25" customHeight="1" x14ac:dyDescent="0.15">
      <c r="A277" s="96"/>
      <c r="B277" s="96"/>
      <c r="C277" s="96"/>
      <c r="D277" s="96"/>
      <c r="E277" s="96" t="str">
        <f t="shared" si="87"/>
        <v>234-320-006 환경관련법위반과태료</v>
      </c>
      <c r="F277" s="110">
        <v>0</v>
      </c>
      <c r="G277" s="110"/>
      <c r="H277" s="110">
        <f t="shared" si="78"/>
        <v>0</v>
      </c>
      <c r="I277" s="179">
        <v>4160000</v>
      </c>
      <c r="J277" s="179">
        <v>6320000</v>
      </c>
      <c r="K277" s="179">
        <v>2560000</v>
      </c>
      <c r="L277" s="179">
        <v>4720000</v>
      </c>
      <c r="M277" s="179">
        <v>0</v>
      </c>
      <c r="N277" s="179">
        <v>0</v>
      </c>
      <c r="O277" s="179">
        <v>0</v>
      </c>
      <c r="P277" s="179">
        <v>0</v>
      </c>
      <c r="Q277" s="180">
        <f t="shared" si="88"/>
        <v>1600000</v>
      </c>
      <c r="R277" s="111">
        <f t="shared" si="89"/>
        <v>-1600000</v>
      </c>
      <c r="S277" s="111">
        <v>3200000</v>
      </c>
      <c r="T277" s="221" t="str">
        <f t="shared" si="91"/>
        <v/>
      </c>
      <c r="U277" s="222">
        <f t="shared" si="92"/>
        <v>74.683544303797461</v>
      </c>
      <c r="W277" s="113" t="s">
        <v>302</v>
      </c>
      <c r="X277" s="113" t="s">
        <v>82</v>
      </c>
      <c r="Y277" s="113" t="s">
        <v>282</v>
      </c>
      <c r="Z277" s="87" t="str">
        <f t="shared" si="90"/>
        <v/>
      </c>
      <c r="AA277" s="87" t="str">
        <f t="shared" si="90"/>
        <v/>
      </c>
    </row>
    <row r="278" spans="1:27" s="87" customFormat="1" ht="11.25" customHeight="1" x14ac:dyDescent="0.15">
      <c r="A278" s="96"/>
      <c r="B278" s="96"/>
      <c r="C278" s="96"/>
      <c r="D278" s="96"/>
      <c r="E278" s="96" t="str">
        <f t="shared" si="87"/>
        <v>234-320-036 수상레저기구등록법위반과태료</v>
      </c>
      <c r="F278" s="110">
        <v>0</v>
      </c>
      <c r="G278" s="110"/>
      <c r="H278" s="110">
        <f t="shared" si="78"/>
        <v>0</v>
      </c>
      <c r="I278" s="179">
        <v>8000</v>
      </c>
      <c r="J278" s="179">
        <v>8000</v>
      </c>
      <c r="K278" s="179">
        <v>8000</v>
      </c>
      <c r="L278" s="179">
        <v>8000</v>
      </c>
      <c r="M278" s="179">
        <v>0</v>
      </c>
      <c r="N278" s="179">
        <v>0</v>
      </c>
      <c r="O278" s="179">
        <v>0</v>
      </c>
      <c r="P278" s="179">
        <v>0</v>
      </c>
      <c r="Q278" s="180">
        <f t="shared" si="88"/>
        <v>0</v>
      </c>
      <c r="R278" s="111">
        <f t="shared" si="89"/>
        <v>0</v>
      </c>
      <c r="S278" s="111">
        <v>0</v>
      </c>
      <c r="T278" s="221" t="str">
        <f t="shared" si="91"/>
        <v/>
      </c>
      <c r="U278" s="222">
        <f t="shared" si="92"/>
        <v>100</v>
      </c>
      <c r="W278" s="113" t="s">
        <v>302</v>
      </c>
      <c r="X278" s="113" t="s">
        <v>82</v>
      </c>
      <c r="Y278" s="113" t="s">
        <v>306</v>
      </c>
      <c r="Z278" s="87" t="str">
        <f t="shared" si="90"/>
        <v/>
      </c>
      <c r="AA278" s="87" t="str">
        <f t="shared" si="90"/>
        <v/>
      </c>
    </row>
    <row r="279" spans="1:27" s="87" customFormat="1" ht="11.25" customHeight="1" x14ac:dyDescent="0.15">
      <c r="A279" s="102"/>
      <c r="B279" s="106"/>
      <c r="C279" s="103" t="str">
        <f>W281</f>
        <v>235-00 환수금</v>
      </c>
      <c r="D279" s="103"/>
      <c r="E279" s="103"/>
      <c r="F279" s="115">
        <f t="shared" ref="F279:S279" si="93">F280</f>
        <v>45000000</v>
      </c>
      <c r="G279" s="116">
        <f t="shared" si="93"/>
        <v>0</v>
      </c>
      <c r="H279" s="116">
        <f t="shared" si="93"/>
        <v>45000000</v>
      </c>
      <c r="I279" s="115">
        <f t="shared" si="93"/>
        <v>26095340</v>
      </c>
      <c r="J279" s="115">
        <f t="shared" si="93"/>
        <v>37850100</v>
      </c>
      <c r="K279" s="115">
        <f t="shared" si="93"/>
        <v>25653560</v>
      </c>
      <c r="L279" s="115">
        <f t="shared" si="93"/>
        <v>33782420</v>
      </c>
      <c r="M279" s="115">
        <f t="shared" si="93"/>
        <v>10000</v>
      </c>
      <c r="N279" s="115">
        <f t="shared" si="93"/>
        <v>10000</v>
      </c>
      <c r="O279" s="115">
        <f t="shared" si="93"/>
        <v>0</v>
      </c>
      <c r="P279" s="115">
        <f t="shared" si="93"/>
        <v>0</v>
      </c>
      <c r="Q279" s="115">
        <f t="shared" si="93"/>
        <v>4067680</v>
      </c>
      <c r="R279" s="115">
        <f t="shared" si="93"/>
        <v>700570</v>
      </c>
      <c r="S279" s="115">
        <f t="shared" si="93"/>
        <v>3367110</v>
      </c>
      <c r="T279" s="219">
        <f t="shared" si="91"/>
        <v>75.072044444444444</v>
      </c>
      <c r="U279" s="219">
        <f t="shared" si="92"/>
        <v>89.253185592640435</v>
      </c>
      <c r="W279" s="87" t="s">
        <v>433</v>
      </c>
      <c r="Y279" s="87" t="s">
        <v>0</v>
      </c>
      <c r="Z279" s="87" t="str">
        <f t="shared" si="90"/>
        <v>환수금</v>
      </c>
      <c r="AA279" s="87" t="str">
        <f t="shared" si="90"/>
        <v/>
      </c>
    </row>
    <row r="280" spans="1:27" s="87" customFormat="1" ht="11.25" customHeight="1" x14ac:dyDescent="0.15">
      <c r="A280" s="102"/>
      <c r="B280" s="119"/>
      <c r="C280" s="96"/>
      <c r="D280" s="107" t="str">
        <f>X281</f>
        <v>235-01 부정이익환수금</v>
      </c>
      <c r="E280" s="107"/>
      <c r="F280" s="108">
        <v>45000000</v>
      </c>
      <c r="G280" s="109">
        <v>0</v>
      </c>
      <c r="H280" s="109">
        <v>45000000</v>
      </c>
      <c r="I280" s="108">
        <f>SUM(I281:I282)</f>
        <v>26095340</v>
      </c>
      <c r="J280" s="108">
        <f t="shared" ref="J280:S280" si="94">SUM(J281:J282)</f>
        <v>37850100</v>
      </c>
      <c r="K280" s="108">
        <f t="shared" si="94"/>
        <v>25653560</v>
      </c>
      <c r="L280" s="108">
        <f t="shared" si="94"/>
        <v>33782420</v>
      </c>
      <c r="M280" s="108">
        <f t="shared" si="94"/>
        <v>10000</v>
      </c>
      <c r="N280" s="108">
        <f t="shared" si="94"/>
        <v>10000</v>
      </c>
      <c r="O280" s="108">
        <f t="shared" si="94"/>
        <v>0</v>
      </c>
      <c r="P280" s="108">
        <f t="shared" si="94"/>
        <v>0</v>
      </c>
      <c r="Q280" s="108">
        <f t="shared" si="94"/>
        <v>4067680</v>
      </c>
      <c r="R280" s="108">
        <f t="shared" si="94"/>
        <v>700570</v>
      </c>
      <c r="S280" s="108">
        <f t="shared" si="94"/>
        <v>3367110</v>
      </c>
      <c r="T280" s="220">
        <f t="shared" si="91"/>
        <v>75.072044444444444</v>
      </c>
      <c r="U280" s="220">
        <f t="shared" si="92"/>
        <v>89.253185592640435</v>
      </c>
      <c r="X280" s="87" t="s">
        <v>433</v>
      </c>
      <c r="Y280" s="87" t="s">
        <v>0</v>
      </c>
      <c r="Z280" s="87" t="str">
        <f t="shared" si="90"/>
        <v/>
      </c>
      <c r="AA280" s="87" t="str">
        <f t="shared" si="90"/>
        <v>부정이익환수금</v>
      </c>
    </row>
    <row r="281" spans="1:27" s="87" customFormat="1" ht="11.25" customHeight="1" x14ac:dyDescent="0.15">
      <c r="A281" s="96"/>
      <c r="B281" s="106"/>
      <c r="C281" s="106"/>
      <c r="D281" s="96"/>
      <c r="E281" s="96" t="str">
        <f>Y281</f>
        <v>235-002-000 국기법보장비용징수</v>
      </c>
      <c r="F281" s="110">
        <v>0</v>
      </c>
      <c r="G281" s="110"/>
      <c r="H281" s="110">
        <f t="shared" ref="H281:H297" si="95">F281</f>
        <v>0</v>
      </c>
      <c r="I281" s="179">
        <v>3367110</v>
      </c>
      <c r="J281" s="179">
        <v>15121870</v>
      </c>
      <c r="K281" s="179">
        <v>2925330</v>
      </c>
      <c r="L281" s="179">
        <v>11054190</v>
      </c>
      <c r="M281" s="179">
        <v>10000</v>
      </c>
      <c r="N281" s="179">
        <v>10000</v>
      </c>
      <c r="O281" s="179">
        <v>0</v>
      </c>
      <c r="P281" s="179">
        <v>0</v>
      </c>
      <c r="Q281" s="180">
        <f>J281-L281-P281</f>
        <v>4067680</v>
      </c>
      <c r="R281" s="111">
        <f>Q281-S281</f>
        <v>700570</v>
      </c>
      <c r="S281" s="111">
        <v>3367110</v>
      </c>
      <c r="T281" s="221" t="str">
        <f t="shared" si="91"/>
        <v/>
      </c>
      <c r="U281" s="222">
        <f t="shared" si="92"/>
        <v>73.100681331078761</v>
      </c>
      <c r="W281" s="113" t="s">
        <v>307</v>
      </c>
      <c r="X281" s="113" t="s">
        <v>84</v>
      </c>
      <c r="Y281" s="113" t="s">
        <v>438</v>
      </c>
      <c r="Z281" s="87" t="str">
        <f t="shared" si="90"/>
        <v/>
      </c>
      <c r="AA281" s="87" t="str">
        <f t="shared" si="90"/>
        <v/>
      </c>
    </row>
    <row r="282" spans="1:27" s="87" customFormat="1" ht="11.25" customHeight="1" x14ac:dyDescent="0.15">
      <c r="A282" s="96"/>
      <c r="B282" s="106"/>
      <c r="C282" s="106"/>
      <c r="D282" s="96"/>
      <c r="E282" s="96" t="str">
        <f>Y282</f>
        <v>235-009-014 보조금환수금</v>
      </c>
      <c r="F282" s="110">
        <v>0</v>
      </c>
      <c r="G282" s="110"/>
      <c r="H282" s="110">
        <f t="shared" si="95"/>
        <v>0</v>
      </c>
      <c r="I282" s="179">
        <v>22728230</v>
      </c>
      <c r="J282" s="179">
        <v>22728230</v>
      </c>
      <c r="K282" s="179">
        <v>22728230</v>
      </c>
      <c r="L282" s="179">
        <v>22728230</v>
      </c>
      <c r="M282" s="179">
        <v>0</v>
      </c>
      <c r="N282" s="179">
        <v>0</v>
      </c>
      <c r="O282" s="179">
        <v>0</v>
      </c>
      <c r="P282" s="179">
        <v>0</v>
      </c>
      <c r="Q282" s="180">
        <f>J282-L282-P282</f>
        <v>0</v>
      </c>
      <c r="R282" s="111">
        <f>Q282-S282</f>
        <v>0</v>
      </c>
      <c r="S282" s="111">
        <v>0</v>
      </c>
      <c r="T282" s="221" t="str">
        <f t="shared" si="91"/>
        <v/>
      </c>
      <c r="U282" s="222">
        <f t="shared" si="92"/>
        <v>100</v>
      </c>
      <c r="W282" s="113" t="s">
        <v>307</v>
      </c>
      <c r="X282" s="113" t="s">
        <v>84</v>
      </c>
      <c r="Y282" s="113" t="s">
        <v>308</v>
      </c>
      <c r="Z282" s="87" t="str">
        <f t="shared" si="90"/>
        <v/>
      </c>
      <c r="AA282" s="87" t="str">
        <f t="shared" si="90"/>
        <v/>
      </c>
    </row>
    <row r="283" spans="1:27" s="87" customFormat="1" ht="11.25" customHeight="1" x14ac:dyDescent="0.15">
      <c r="A283" s="102"/>
      <c r="B283" s="106"/>
      <c r="C283" s="103" t="str">
        <f>W285</f>
        <v>236-00 부담금</v>
      </c>
      <c r="D283" s="103"/>
      <c r="E283" s="103"/>
      <c r="F283" s="115">
        <f t="shared" ref="F283:S283" si="96">F284</f>
        <v>372850000</v>
      </c>
      <c r="G283" s="116">
        <f t="shared" si="96"/>
        <v>923586000</v>
      </c>
      <c r="H283" s="116">
        <f t="shared" si="96"/>
        <v>-550736000</v>
      </c>
      <c r="I283" s="115">
        <f t="shared" si="96"/>
        <v>86616610</v>
      </c>
      <c r="J283" s="115">
        <f t="shared" si="96"/>
        <v>845895310</v>
      </c>
      <c r="K283" s="115">
        <f t="shared" si="96"/>
        <v>86465180</v>
      </c>
      <c r="L283" s="115">
        <f t="shared" si="96"/>
        <v>90452220</v>
      </c>
      <c r="M283" s="115">
        <f t="shared" si="96"/>
        <v>0</v>
      </c>
      <c r="N283" s="115">
        <f t="shared" si="96"/>
        <v>1908500</v>
      </c>
      <c r="O283" s="115">
        <f t="shared" si="96"/>
        <v>0</v>
      </c>
      <c r="P283" s="115">
        <f t="shared" si="96"/>
        <v>0</v>
      </c>
      <c r="Q283" s="115">
        <f t="shared" si="96"/>
        <v>755443090</v>
      </c>
      <c r="R283" s="115">
        <f t="shared" si="96"/>
        <v>216220</v>
      </c>
      <c r="S283" s="115">
        <f t="shared" si="96"/>
        <v>755226870</v>
      </c>
      <c r="T283" s="219">
        <f t="shared" si="91"/>
        <v>24.259680836797639</v>
      </c>
      <c r="U283" s="219">
        <f t="shared" si="92"/>
        <v>10.693075009483149</v>
      </c>
      <c r="W283" s="87" t="s">
        <v>433</v>
      </c>
      <c r="Y283" s="87" t="s">
        <v>0</v>
      </c>
      <c r="Z283" s="87" t="str">
        <f t="shared" si="90"/>
        <v>부담금</v>
      </c>
      <c r="AA283" s="87" t="str">
        <f t="shared" si="90"/>
        <v/>
      </c>
    </row>
    <row r="284" spans="1:27" s="87" customFormat="1" ht="11.25" customHeight="1" x14ac:dyDescent="0.15">
      <c r="A284" s="102"/>
      <c r="B284" s="119"/>
      <c r="C284" s="96"/>
      <c r="D284" s="107" t="str">
        <f>X285</f>
        <v>236-01 부담금</v>
      </c>
      <c r="E284" s="107"/>
      <c r="F284" s="108">
        <v>372850000</v>
      </c>
      <c r="G284" s="109">
        <v>923586000</v>
      </c>
      <c r="H284" s="109">
        <v>-550736000</v>
      </c>
      <c r="I284" s="108">
        <f t="shared" ref="I284:S284" si="97">SUM(I285:I292)</f>
        <v>86616610</v>
      </c>
      <c r="J284" s="108">
        <f t="shared" si="97"/>
        <v>845895310</v>
      </c>
      <c r="K284" s="108">
        <f t="shared" si="97"/>
        <v>86465180</v>
      </c>
      <c r="L284" s="108">
        <f t="shared" si="97"/>
        <v>90452220</v>
      </c>
      <c r="M284" s="108">
        <f t="shared" si="97"/>
        <v>0</v>
      </c>
      <c r="N284" s="108">
        <f t="shared" si="97"/>
        <v>1908500</v>
      </c>
      <c r="O284" s="108">
        <f t="shared" si="97"/>
        <v>0</v>
      </c>
      <c r="P284" s="108">
        <f t="shared" si="97"/>
        <v>0</v>
      </c>
      <c r="Q284" s="108">
        <f t="shared" si="97"/>
        <v>755443090</v>
      </c>
      <c r="R284" s="108">
        <f t="shared" si="97"/>
        <v>216220</v>
      </c>
      <c r="S284" s="108">
        <f t="shared" si="97"/>
        <v>755226870</v>
      </c>
      <c r="T284" s="220">
        <f t="shared" si="91"/>
        <v>24.259680836797639</v>
      </c>
      <c r="U284" s="220">
        <f t="shared" si="92"/>
        <v>10.693075009483149</v>
      </c>
      <c r="X284" s="87" t="s">
        <v>433</v>
      </c>
      <c r="Y284" s="87" t="s">
        <v>0</v>
      </c>
      <c r="Z284" s="87" t="str">
        <f t="shared" si="90"/>
        <v/>
      </c>
      <c r="AA284" s="87" t="str">
        <f t="shared" si="90"/>
        <v>부담금</v>
      </c>
    </row>
    <row r="285" spans="1:27" s="87" customFormat="1" ht="11.25" customHeight="1" x14ac:dyDescent="0.15">
      <c r="A285" s="96"/>
      <c r="B285" s="106"/>
      <c r="C285" s="96"/>
      <c r="D285" s="96"/>
      <c r="E285" s="96" t="str">
        <f t="shared" ref="E285:E292" si="98">Y285</f>
        <v>236-002-004 도로굴착부담금</v>
      </c>
      <c r="F285" s="110">
        <v>0</v>
      </c>
      <c r="G285" s="110"/>
      <c r="H285" s="110">
        <f t="shared" si="95"/>
        <v>0</v>
      </c>
      <c r="I285" s="179">
        <v>1213140</v>
      </c>
      <c r="J285" s="179">
        <v>4222910</v>
      </c>
      <c r="K285" s="179">
        <v>1332820</v>
      </c>
      <c r="L285" s="179">
        <v>3502860</v>
      </c>
      <c r="M285" s="179">
        <v>0</v>
      </c>
      <c r="N285" s="179">
        <v>1908500</v>
      </c>
      <c r="O285" s="179">
        <v>0</v>
      </c>
      <c r="P285" s="179">
        <v>0</v>
      </c>
      <c r="Q285" s="180">
        <f t="shared" ref="Q285:Q292" si="99">J285-L285-P285</f>
        <v>720050</v>
      </c>
      <c r="R285" s="111">
        <f t="shared" ref="R285:R292" si="100">Q285-S285</f>
        <v>216220</v>
      </c>
      <c r="S285" s="111">
        <v>503830</v>
      </c>
      <c r="T285" s="221" t="str">
        <f t="shared" si="91"/>
        <v/>
      </c>
      <c r="U285" s="222">
        <f t="shared" si="92"/>
        <v>82.94896173491739</v>
      </c>
      <c r="W285" s="113" t="s">
        <v>309</v>
      </c>
      <c r="X285" s="113" t="s">
        <v>85</v>
      </c>
      <c r="Y285" s="113" t="s">
        <v>285</v>
      </c>
      <c r="Z285" s="87" t="str">
        <f t="shared" si="90"/>
        <v/>
      </c>
      <c r="AA285" s="87" t="str">
        <f t="shared" si="90"/>
        <v/>
      </c>
    </row>
    <row r="286" spans="1:27" s="87" customFormat="1" ht="11.25" customHeight="1" x14ac:dyDescent="0.15">
      <c r="A286" s="96"/>
      <c r="B286" s="96"/>
      <c r="C286" s="96"/>
      <c r="D286" s="96"/>
      <c r="E286" s="96" t="str">
        <f t="shared" si="98"/>
        <v>236-003-007 가로수변상금</v>
      </c>
      <c r="F286" s="110">
        <v>0</v>
      </c>
      <c r="G286" s="110"/>
      <c r="H286" s="110">
        <f t="shared" si="95"/>
        <v>0</v>
      </c>
      <c r="I286" s="179">
        <v>130000</v>
      </c>
      <c r="J286" s="179">
        <v>1440000</v>
      </c>
      <c r="K286" s="179">
        <v>130000</v>
      </c>
      <c r="L286" s="179">
        <v>1440000</v>
      </c>
      <c r="M286" s="179">
        <v>0</v>
      </c>
      <c r="N286" s="179">
        <v>0</v>
      </c>
      <c r="O286" s="179">
        <v>0</v>
      </c>
      <c r="P286" s="179">
        <v>0</v>
      </c>
      <c r="Q286" s="180">
        <f t="shared" si="99"/>
        <v>0</v>
      </c>
      <c r="R286" s="111">
        <f t="shared" si="100"/>
        <v>0</v>
      </c>
      <c r="S286" s="111">
        <v>0</v>
      </c>
      <c r="T286" s="221" t="str">
        <f t="shared" si="91"/>
        <v/>
      </c>
      <c r="U286" s="222">
        <f t="shared" si="92"/>
        <v>100</v>
      </c>
      <c r="W286" s="113" t="s">
        <v>309</v>
      </c>
      <c r="X286" s="113" t="s">
        <v>85</v>
      </c>
      <c r="Y286" s="113" t="s">
        <v>310</v>
      </c>
      <c r="Z286" s="87" t="str">
        <f t="shared" si="90"/>
        <v/>
      </c>
      <c r="AA286" s="87" t="str">
        <f t="shared" si="90"/>
        <v/>
      </c>
    </row>
    <row r="287" spans="1:27" s="87" customFormat="1" ht="11.25" customHeight="1" x14ac:dyDescent="0.15">
      <c r="A287" s="96"/>
      <c r="B287" s="96"/>
      <c r="C287" s="96"/>
      <c r="D287" s="96"/>
      <c r="E287" s="96" t="str">
        <f>Y287</f>
        <v>236-009-000 하수도원인자부담금</v>
      </c>
      <c r="F287" s="110">
        <v>0</v>
      </c>
      <c r="G287" s="110"/>
      <c r="H287" s="110">
        <f>F287</f>
        <v>0</v>
      </c>
      <c r="I287" s="179">
        <v>84558780</v>
      </c>
      <c r="J287" s="179">
        <v>84558780</v>
      </c>
      <c r="K287" s="179">
        <v>84558780</v>
      </c>
      <c r="L287" s="179">
        <v>84558780</v>
      </c>
      <c r="M287" s="179">
        <v>0</v>
      </c>
      <c r="N287" s="179">
        <v>0</v>
      </c>
      <c r="O287" s="179">
        <v>0</v>
      </c>
      <c r="P287" s="179">
        <v>0</v>
      </c>
      <c r="Q287" s="180">
        <f>J287-L287-P287</f>
        <v>0</v>
      </c>
      <c r="R287" s="111">
        <f>Q287-S287</f>
        <v>0</v>
      </c>
      <c r="S287" s="111">
        <v>0</v>
      </c>
      <c r="T287" s="221" t="str">
        <f>IFERROR((L287/F287)*100,"")</f>
        <v/>
      </c>
      <c r="U287" s="222">
        <f>IFERROR((L287/J287)*100,"")</f>
        <v>100</v>
      </c>
      <c r="W287" s="113" t="s">
        <v>309</v>
      </c>
      <c r="X287" s="113" t="s">
        <v>85</v>
      </c>
      <c r="Y287" s="113" t="s">
        <v>311</v>
      </c>
      <c r="Z287" s="87" t="str">
        <f t="shared" si="90"/>
        <v/>
      </c>
      <c r="AA287" s="87" t="str">
        <f t="shared" si="90"/>
        <v/>
      </c>
    </row>
    <row r="288" spans="1:27" s="87" customFormat="1" ht="11.25" customHeight="1" x14ac:dyDescent="0.15">
      <c r="A288" s="96"/>
      <c r="B288" s="106"/>
      <c r="C288" s="96"/>
      <c r="D288" s="96"/>
      <c r="E288" s="96" t="str">
        <f t="shared" si="98"/>
        <v>236-011-002 대체산림자원조성비</v>
      </c>
      <c r="F288" s="110">
        <v>0</v>
      </c>
      <c r="G288" s="110"/>
      <c r="H288" s="110">
        <f t="shared" si="95"/>
        <v>0</v>
      </c>
      <c r="I288" s="179">
        <v>0</v>
      </c>
      <c r="J288" s="179">
        <v>163140</v>
      </c>
      <c r="K288" s="179">
        <v>0</v>
      </c>
      <c r="L288" s="179">
        <v>163140</v>
      </c>
      <c r="M288" s="179">
        <v>0</v>
      </c>
      <c r="N288" s="179">
        <v>0</v>
      </c>
      <c r="O288" s="179">
        <v>0</v>
      </c>
      <c r="P288" s="179">
        <v>0</v>
      </c>
      <c r="Q288" s="180">
        <f t="shared" si="99"/>
        <v>0</v>
      </c>
      <c r="R288" s="111">
        <f t="shared" si="100"/>
        <v>0</v>
      </c>
      <c r="S288" s="111">
        <v>0</v>
      </c>
      <c r="T288" s="221" t="str">
        <f t="shared" si="91"/>
        <v/>
      </c>
      <c r="U288" s="222">
        <f t="shared" si="92"/>
        <v>100</v>
      </c>
      <c r="W288" s="113" t="s">
        <v>309</v>
      </c>
      <c r="X288" s="113" t="s">
        <v>85</v>
      </c>
      <c r="Y288" s="113" t="s">
        <v>312</v>
      </c>
      <c r="Z288" s="87" t="str">
        <f t="shared" si="90"/>
        <v/>
      </c>
      <c r="AA288" s="87" t="str">
        <f t="shared" si="90"/>
        <v/>
      </c>
    </row>
    <row r="289" spans="1:27" s="87" customFormat="1" ht="11.25" customHeight="1" x14ac:dyDescent="0.15">
      <c r="A289" s="96"/>
      <c r="B289" s="117"/>
      <c r="C289" s="96"/>
      <c r="D289" s="96"/>
      <c r="E289" s="96" t="str">
        <f t="shared" si="98"/>
        <v>236-013-000 개발부담금</v>
      </c>
      <c r="F289" s="110">
        <v>0</v>
      </c>
      <c r="G289" s="110"/>
      <c r="H289" s="110">
        <f t="shared" si="95"/>
        <v>0</v>
      </c>
      <c r="I289" s="179">
        <v>0</v>
      </c>
      <c r="J289" s="179">
        <v>753962870</v>
      </c>
      <c r="K289" s="179">
        <v>0</v>
      </c>
      <c r="L289" s="179">
        <v>0</v>
      </c>
      <c r="M289" s="179">
        <v>0</v>
      </c>
      <c r="N289" s="179">
        <v>0</v>
      </c>
      <c r="O289" s="179">
        <v>0</v>
      </c>
      <c r="P289" s="179">
        <v>0</v>
      </c>
      <c r="Q289" s="180">
        <f t="shared" si="99"/>
        <v>753962870</v>
      </c>
      <c r="R289" s="111">
        <f t="shared" si="100"/>
        <v>0</v>
      </c>
      <c r="S289" s="111">
        <v>753962870</v>
      </c>
      <c r="T289" s="221" t="str">
        <f t="shared" si="91"/>
        <v/>
      </c>
      <c r="U289" s="222">
        <f t="shared" si="92"/>
        <v>0</v>
      </c>
      <c r="W289" s="113" t="s">
        <v>309</v>
      </c>
      <c r="X289" s="113" t="s">
        <v>85</v>
      </c>
      <c r="Y289" s="113" t="s">
        <v>286</v>
      </c>
      <c r="Z289" s="87" t="str">
        <f t="shared" si="90"/>
        <v/>
      </c>
      <c r="AA289" s="87" t="str">
        <f t="shared" si="90"/>
        <v/>
      </c>
    </row>
    <row r="290" spans="1:27" s="87" customFormat="1" ht="11.25" customHeight="1" x14ac:dyDescent="0.15">
      <c r="A290" s="96"/>
      <c r="B290" s="117"/>
      <c r="C290" s="96"/>
      <c r="D290" s="96"/>
      <c r="E290" s="96" t="str">
        <f t="shared" si="98"/>
        <v>236-023-000 수산자원조성금</v>
      </c>
      <c r="F290" s="110">
        <v>0</v>
      </c>
      <c r="G290" s="110"/>
      <c r="H290" s="110">
        <f t="shared" si="95"/>
        <v>0</v>
      </c>
      <c r="I290" s="179">
        <v>0</v>
      </c>
      <c r="J290" s="179">
        <v>0</v>
      </c>
      <c r="K290" s="179">
        <v>0</v>
      </c>
      <c r="L290" s="179">
        <v>0</v>
      </c>
      <c r="M290" s="179">
        <v>0</v>
      </c>
      <c r="N290" s="179">
        <v>0</v>
      </c>
      <c r="O290" s="179">
        <v>0</v>
      </c>
      <c r="P290" s="179">
        <v>0</v>
      </c>
      <c r="Q290" s="180">
        <f t="shared" si="99"/>
        <v>0</v>
      </c>
      <c r="R290" s="111">
        <f t="shared" si="100"/>
        <v>0</v>
      </c>
      <c r="S290" s="111">
        <v>0</v>
      </c>
      <c r="T290" s="221" t="str">
        <f t="shared" si="91"/>
        <v/>
      </c>
      <c r="U290" s="222" t="str">
        <f t="shared" si="92"/>
        <v/>
      </c>
      <c r="W290" s="113" t="s">
        <v>309</v>
      </c>
      <c r="X290" s="113" t="s">
        <v>85</v>
      </c>
      <c r="Y290" s="113" t="s">
        <v>287</v>
      </c>
      <c r="Z290" s="87" t="str">
        <f t="shared" si="90"/>
        <v/>
      </c>
      <c r="AA290" s="87" t="str">
        <f t="shared" si="90"/>
        <v/>
      </c>
    </row>
    <row r="291" spans="1:27" s="87" customFormat="1" ht="11.25" customHeight="1" x14ac:dyDescent="0.15">
      <c r="A291" s="96"/>
      <c r="B291" s="117"/>
      <c r="C291" s="96"/>
      <c r="D291" s="96"/>
      <c r="E291" s="96" t="str">
        <f t="shared" si="98"/>
        <v>236-024-000 지하수이용부담금</v>
      </c>
      <c r="F291" s="110">
        <v>0</v>
      </c>
      <c r="G291" s="110"/>
      <c r="H291" s="110">
        <f t="shared" si="95"/>
        <v>0</v>
      </c>
      <c r="I291" s="179">
        <v>714690</v>
      </c>
      <c r="J291" s="179">
        <v>1547610</v>
      </c>
      <c r="K291" s="179">
        <v>443580</v>
      </c>
      <c r="L291" s="179">
        <v>787440</v>
      </c>
      <c r="M291" s="179">
        <v>0</v>
      </c>
      <c r="N291" s="179">
        <v>0</v>
      </c>
      <c r="O291" s="179">
        <v>0</v>
      </c>
      <c r="P291" s="179">
        <v>0</v>
      </c>
      <c r="Q291" s="180">
        <f t="shared" si="99"/>
        <v>760170</v>
      </c>
      <c r="R291" s="111">
        <f t="shared" si="100"/>
        <v>0</v>
      </c>
      <c r="S291" s="111">
        <v>760170</v>
      </c>
      <c r="T291" s="221" t="str">
        <f t="shared" si="91"/>
        <v/>
      </c>
      <c r="U291" s="222">
        <f t="shared" si="92"/>
        <v>50.881035919902295</v>
      </c>
      <c r="W291" s="113" t="s">
        <v>309</v>
      </c>
      <c r="X291" s="113" t="s">
        <v>85</v>
      </c>
      <c r="Y291" s="113" t="s">
        <v>288</v>
      </c>
      <c r="Z291" s="87" t="str">
        <f t="shared" si="90"/>
        <v/>
      </c>
      <c r="AA291" s="87" t="str">
        <f t="shared" si="90"/>
        <v/>
      </c>
    </row>
    <row r="292" spans="1:27" s="87" customFormat="1" ht="11.25" customHeight="1" x14ac:dyDescent="0.15">
      <c r="A292" s="96"/>
      <c r="B292" s="96"/>
      <c r="C292" s="106"/>
      <c r="D292" s="106"/>
      <c r="E292" s="96" t="str">
        <f t="shared" si="98"/>
        <v>236-031-001 기타일반부담금</v>
      </c>
      <c r="F292" s="110">
        <v>0</v>
      </c>
      <c r="G292" s="110"/>
      <c r="H292" s="110">
        <f t="shared" si="95"/>
        <v>0</v>
      </c>
      <c r="I292" s="179">
        <v>0</v>
      </c>
      <c r="J292" s="179">
        <v>0</v>
      </c>
      <c r="K292" s="179">
        <v>0</v>
      </c>
      <c r="L292" s="179">
        <v>0</v>
      </c>
      <c r="M292" s="179">
        <v>0</v>
      </c>
      <c r="N292" s="179">
        <v>0</v>
      </c>
      <c r="O292" s="179">
        <v>0</v>
      </c>
      <c r="P292" s="179">
        <v>0</v>
      </c>
      <c r="Q292" s="180">
        <f t="shared" si="99"/>
        <v>0</v>
      </c>
      <c r="R292" s="111">
        <f t="shared" si="100"/>
        <v>0</v>
      </c>
      <c r="S292" s="111">
        <v>0</v>
      </c>
      <c r="T292" s="221" t="str">
        <f t="shared" si="91"/>
        <v/>
      </c>
      <c r="U292" s="222" t="str">
        <f t="shared" si="92"/>
        <v/>
      </c>
      <c r="W292" s="113" t="s">
        <v>309</v>
      </c>
      <c r="X292" s="113" t="s">
        <v>85</v>
      </c>
      <c r="Y292" s="113" t="s">
        <v>289</v>
      </c>
      <c r="Z292" s="87" t="str">
        <f t="shared" si="90"/>
        <v/>
      </c>
      <c r="AA292" s="87" t="str">
        <f t="shared" si="90"/>
        <v/>
      </c>
    </row>
    <row r="293" spans="1:27" s="87" customFormat="1" ht="11.25" customHeight="1" x14ac:dyDescent="0.15">
      <c r="A293" s="102"/>
      <c r="B293" s="106"/>
      <c r="C293" s="103" t="str">
        <f>W295</f>
        <v>237-00 범칙금</v>
      </c>
      <c r="D293" s="103"/>
      <c r="E293" s="103"/>
      <c r="F293" s="115">
        <f t="shared" ref="F293:S293" si="101">F294</f>
        <v>0</v>
      </c>
      <c r="G293" s="116">
        <f t="shared" si="101"/>
        <v>0</v>
      </c>
      <c r="H293" s="116">
        <f t="shared" si="101"/>
        <v>0</v>
      </c>
      <c r="I293" s="115">
        <f t="shared" si="101"/>
        <v>710000</v>
      </c>
      <c r="J293" s="115">
        <f t="shared" si="101"/>
        <v>4010000</v>
      </c>
      <c r="K293" s="115">
        <f t="shared" si="101"/>
        <v>1110000</v>
      </c>
      <c r="L293" s="115">
        <f t="shared" si="101"/>
        <v>4010000</v>
      </c>
      <c r="M293" s="115">
        <f t="shared" si="101"/>
        <v>0</v>
      </c>
      <c r="N293" s="115">
        <f t="shared" si="101"/>
        <v>0</v>
      </c>
      <c r="O293" s="115">
        <f t="shared" si="101"/>
        <v>0</v>
      </c>
      <c r="P293" s="115">
        <f t="shared" si="101"/>
        <v>0</v>
      </c>
      <c r="Q293" s="115">
        <f t="shared" si="101"/>
        <v>0</v>
      </c>
      <c r="R293" s="115">
        <f t="shared" si="101"/>
        <v>0</v>
      </c>
      <c r="S293" s="115">
        <f t="shared" si="101"/>
        <v>0</v>
      </c>
      <c r="T293" s="219" t="str">
        <f t="shared" si="91"/>
        <v/>
      </c>
      <c r="U293" s="219">
        <f t="shared" si="92"/>
        <v>100</v>
      </c>
      <c r="W293" s="87" t="s">
        <v>433</v>
      </c>
      <c r="Y293" s="87" t="s">
        <v>0</v>
      </c>
      <c r="Z293" s="87" t="str">
        <f t="shared" si="90"/>
        <v>범칙금</v>
      </c>
      <c r="AA293" s="87" t="str">
        <f t="shared" si="90"/>
        <v/>
      </c>
    </row>
    <row r="294" spans="1:27" s="87" customFormat="1" ht="11.25" customHeight="1" x14ac:dyDescent="0.15">
      <c r="A294" s="102"/>
      <c r="B294" s="119"/>
      <c r="C294" s="96"/>
      <c r="D294" s="107" t="str">
        <f>X295</f>
        <v>237-01 범칙금</v>
      </c>
      <c r="E294" s="107"/>
      <c r="F294" s="108">
        <v>0</v>
      </c>
      <c r="G294" s="109">
        <v>0</v>
      </c>
      <c r="H294" s="109">
        <v>0</v>
      </c>
      <c r="I294" s="108">
        <f>SUM(I295:I298)</f>
        <v>710000</v>
      </c>
      <c r="J294" s="108">
        <f t="shared" ref="J294:S294" si="102">SUM(J295:J298)</f>
        <v>4010000</v>
      </c>
      <c r="K294" s="108">
        <f t="shared" si="102"/>
        <v>1110000</v>
      </c>
      <c r="L294" s="108">
        <f t="shared" si="102"/>
        <v>4010000</v>
      </c>
      <c r="M294" s="108">
        <f t="shared" si="102"/>
        <v>0</v>
      </c>
      <c r="N294" s="108">
        <f t="shared" si="102"/>
        <v>0</v>
      </c>
      <c r="O294" s="108">
        <f t="shared" si="102"/>
        <v>0</v>
      </c>
      <c r="P294" s="108">
        <f t="shared" si="102"/>
        <v>0</v>
      </c>
      <c r="Q294" s="108">
        <f t="shared" si="102"/>
        <v>0</v>
      </c>
      <c r="R294" s="108">
        <f t="shared" si="102"/>
        <v>0</v>
      </c>
      <c r="S294" s="108">
        <f t="shared" si="102"/>
        <v>0</v>
      </c>
      <c r="T294" s="220" t="str">
        <f t="shared" si="91"/>
        <v/>
      </c>
      <c r="U294" s="220">
        <f t="shared" si="92"/>
        <v>100</v>
      </c>
      <c r="X294" s="87" t="s">
        <v>433</v>
      </c>
      <c r="Y294" s="87" t="s">
        <v>0</v>
      </c>
      <c r="Z294" s="87" t="str">
        <f t="shared" si="90"/>
        <v/>
      </c>
      <c r="AA294" s="87" t="str">
        <f t="shared" si="90"/>
        <v>범칙금</v>
      </c>
    </row>
    <row r="295" spans="1:27" s="87" customFormat="1" ht="11.25" customHeight="1" x14ac:dyDescent="0.15">
      <c r="A295" s="96"/>
      <c r="B295" s="106"/>
      <c r="C295" s="96"/>
      <c r="D295" s="96"/>
      <c r="E295" s="96" t="str">
        <f>Y295</f>
        <v>237-002-000 자동차관리법위반범칙금</v>
      </c>
      <c r="F295" s="110">
        <v>0</v>
      </c>
      <c r="G295" s="110"/>
      <c r="H295" s="110">
        <f t="shared" si="95"/>
        <v>0</v>
      </c>
      <c r="I295" s="179">
        <v>0</v>
      </c>
      <c r="J295" s="179">
        <v>200000</v>
      </c>
      <c r="K295" s="179">
        <v>0</v>
      </c>
      <c r="L295" s="179">
        <v>200000</v>
      </c>
      <c r="M295" s="179">
        <v>0</v>
      </c>
      <c r="N295" s="179">
        <v>0</v>
      </c>
      <c r="O295" s="179">
        <v>0</v>
      </c>
      <c r="P295" s="179">
        <v>0</v>
      </c>
      <c r="Q295" s="180">
        <f>J295-L295-P295</f>
        <v>0</v>
      </c>
      <c r="R295" s="111">
        <f>Q295-S295</f>
        <v>0</v>
      </c>
      <c r="S295" s="111">
        <v>0</v>
      </c>
      <c r="T295" s="221" t="str">
        <f t="shared" si="91"/>
        <v/>
      </c>
      <c r="U295" s="222">
        <f t="shared" si="92"/>
        <v>100</v>
      </c>
      <c r="W295" s="113" t="s">
        <v>313</v>
      </c>
      <c r="X295" s="113" t="s">
        <v>128</v>
      </c>
      <c r="Y295" s="113" t="s">
        <v>314</v>
      </c>
      <c r="Z295" s="87" t="str">
        <f t="shared" si="90"/>
        <v/>
      </c>
      <c r="AA295" s="87" t="str">
        <f t="shared" si="90"/>
        <v/>
      </c>
    </row>
    <row r="296" spans="1:27" s="87" customFormat="1" ht="11.25" customHeight="1" x14ac:dyDescent="0.15">
      <c r="A296" s="96"/>
      <c r="B296" s="96"/>
      <c r="C296" s="96"/>
      <c r="D296" s="96"/>
      <c r="E296" s="96" t="str">
        <f>Y296</f>
        <v>237-002-006 자동차소유권이전지연범칙금</v>
      </c>
      <c r="F296" s="110">
        <v>0</v>
      </c>
      <c r="G296" s="110"/>
      <c r="H296" s="110">
        <f t="shared" si="95"/>
        <v>0</v>
      </c>
      <c r="I296" s="179">
        <v>0</v>
      </c>
      <c r="J296" s="179">
        <v>0</v>
      </c>
      <c r="K296" s="179">
        <v>0</v>
      </c>
      <c r="L296" s="179">
        <v>0</v>
      </c>
      <c r="M296" s="179">
        <v>0</v>
      </c>
      <c r="N296" s="179">
        <v>0</v>
      </c>
      <c r="O296" s="179">
        <v>0</v>
      </c>
      <c r="P296" s="179">
        <v>0</v>
      </c>
      <c r="Q296" s="180">
        <f>J296-L296-P296</f>
        <v>0</v>
      </c>
      <c r="R296" s="111">
        <f>Q296-S296</f>
        <v>0</v>
      </c>
      <c r="S296" s="111">
        <v>0</v>
      </c>
      <c r="T296" s="221" t="str">
        <f t="shared" si="91"/>
        <v/>
      </c>
      <c r="U296" s="222" t="str">
        <f t="shared" si="92"/>
        <v/>
      </c>
      <c r="W296" s="113" t="s">
        <v>313</v>
      </c>
      <c r="X296" s="113" t="s">
        <v>128</v>
      </c>
      <c r="Y296" s="113" t="s">
        <v>315</v>
      </c>
      <c r="Z296" s="87" t="str">
        <f t="shared" si="90"/>
        <v/>
      </c>
      <c r="AA296" s="87" t="str">
        <f t="shared" si="90"/>
        <v/>
      </c>
    </row>
    <row r="297" spans="1:27" s="87" customFormat="1" ht="11.25" customHeight="1" x14ac:dyDescent="0.15">
      <c r="A297" s="96"/>
      <c r="B297" s="96"/>
      <c r="C297" s="96"/>
      <c r="D297" s="96"/>
      <c r="E297" s="96" t="str">
        <f>Y297</f>
        <v>237-002-007 자동차상속지연범칙금</v>
      </c>
      <c r="F297" s="110">
        <v>0</v>
      </c>
      <c r="G297" s="110"/>
      <c r="H297" s="110">
        <f t="shared" si="95"/>
        <v>0</v>
      </c>
      <c r="I297" s="179">
        <v>310000</v>
      </c>
      <c r="J297" s="179">
        <v>1410000</v>
      </c>
      <c r="K297" s="179">
        <v>310000</v>
      </c>
      <c r="L297" s="179">
        <v>1410000</v>
      </c>
      <c r="M297" s="179">
        <v>0</v>
      </c>
      <c r="N297" s="179">
        <v>0</v>
      </c>
      <c r="O297" s="179">
        <v>0</v>
      </c>
      <c r="P297" s="179">
        <v>0</v>
      </c>
      <c r="Q297" s="180">
        <f>J297-L297-P297</f>
        <v>0</v>
      </c>
      <c r="R297" s="111">
        <f>Q297-S297</f>
        <v>0</v>
      </c>
      <c r="S297" s="111">
        <v>0</v>
      </c>
      <c r="T297" s="221" t="str">
        <f t="shared" si="91"/>
        <v/>
      </c>
      <c r="U297" s="222">
        <f t="shared" si="92"/>
        <v>100</v>
      </c>
      <c r="W297" s="113" t="s">
        <v>313</v>
      </c>
      <c r="X297" s="113" t="s">
        <v>128</v>
      </c>
      <c r="Y297" s="113" t="s">
        <v>290</v>
      </c>
      <c r="Z297" s="87" t="str">
        <f t="shared" si="90"/>
        <v/>
      </c>
      <c r="AA297" s="87" t="str">
        <f t="shared" si="90"/>
        <v/>
      </c>
    </row>
    <row r="298" spans="1:27" s="87" customFormat="1" ht="11.25" customHeight="1" x14ac:dyDescent="0.15">
      <c r="A298" s="96"/>
      <c r="B298" s="106"/>
      <c r="C298" s="96"/>
      <c r="D298" s="96"/>
      <c r="E298" s="96" t="str">
        <f>Y298</f>
        <v>237-003-000 자동차손해배상보장법위반범칙금</v>
      </c>
      <c r="F298" s="110">
        <v>0</v>
      </c>
      <c r="G298" s="110"/>
      <c r="H298" s="110">
        <f>F298</f>
        <v>0</v>
      </c>
      <c r="I298" s="179">
        <v>400000</v>
      </c>
      <c r="J298" s="179">
        <v>2400000</v>
      </c>
      <c r="K298" s="179">
        <v>800000</v>
      </c>
      <c r="L298" s="179">
        <v>2400000</v>
      </c>
      <c r="M298" s="179">
        <v>0</v>
      </c>
      <c r="N298" s="179">
        <v>0</v>
      </c>
      <c r="O298" s="179">
        <v>0</v>
      </c>
      <c r="P298" s="179">
        <v>0</v>
      </c>
      <c r="Q298" s="180">
        <f>J298-L298-P298</f>
        <v>0</v>
      </c>
      <c r="R298" s="111">
        <f>Q298-S298</f>
        <v>0</v>
      </c>
      <c r="S298" s="111">
        <v>0</v>
      </c>
      <c r="T298" s="221" t="str">
        <f t="shared" si="91"/>
        <v/>
      </c>
      <c r="U298" s="222">
        <f t="shared" si="92"/>
        <v>100</v>
      </c>
      <c r="W298" s="113" t="s">
        <v>313</v>
      </c>
      <c r="X298" s="113" t="s">
        <v>128</v>
      </c>
      <c r="Y298" s="113" t="s">
        <v>316</v>
      </c>
      <c r="Z298" s="87" t="str">
        <f t="shared" si="90"/>
        <v/>
      </c>
      <c r="AA298" s="87" t="str">
        <f t="shared" si="90"/>
        <v/>
      </c>
    </row>
    <row r="299" spans="1:27" s="87" customFormat="1" ht="11.25" customHeight="1" x14ac:dyDescent="0.15">
      <c r="A299" s="132" t="s">
        <v>439</v>
      </c>
      <c r="B299" s="133"/>
      <c r="C299" s="133"/>
      <c r="D299" s="133"/>
      <c r="E299" s="134"/>
      <c r="F299" s="135">
        <f t="shared" ref="F299:S299" si="103">SUM(F300,F307,F316,F329)</f>
        <v>842853764000</v>
      </c>
      <c r="G299" s="136">
        <f t="shared" si="103"/>
        <v>801265045000</v>
      </c>
      <c r="H299" s="136">
        <f t="shared" si="103"/>
        <v>41588719000</v>
      </c>
      <c r="I299" s="135">
        <f t="shared" si="103"/>
        <v>105624610593</v>
      </c>
      <c r="J299" s="135">
        <f t="shared" si="103"/>
        <v>205163228517</v>
      </c>
      <c r="K299" s="135">
        <f t="shared" si="103"/>
        <v>105624791223</v>
      </c>
      <c r="L299" s="135">
        <f t="shared" si="103"/>
        <v>205163228517</v>
      </c>
      <c r="M299" s="137">
        <f t="shared" si="103"/>
        <v>0</v>
      </c>
      <c r="N299" s="135">
        <f t="shared" si="103"/>
        <v>0</v>
      </c>
      <c r="O299" s="138">
        <f t="shared" si="103"/>
        <v>0</v>
      </c>
      <c r="P299" s="138">
        <f t="shared" si="103"/>
        <v>0</v>
      </c>
      <c r="Q299" s="135">
        <f t="shared" si="103"/>
        <v>0</v>
      </c>
      <c r="R299" s="135">
        <f t="shared" si="103"/>
        <v>0</v>
      </c>
      <c r="S299" s="135">
        <f t="shared" si="103"/>
        <v>0</v>
      </c>
      <c r="T299" s="227">
        <f>IFERROR((L299/F299)*100,"")</f>
        <v>24.341497574067901</v>
      </c>
      <c r="U299" s="227">
        <f>IFERROR((L299/J299)*100,"")</f>
        <v>100</v>
      </c>
      <c r="V299" s="87" t="s">
        <v>433</v>
      </c>
      <c r="Y299" s="87" t="s">
        <v>0</v>
      </c>
      <c r="Z299" s="87" t="str">
        <f t="shared" si="90"/>
        <v/>
      </c>
      <c r="AA299" s="87" t="str">
        <f t="shared" si="90"/>
        <v/>
      </c>
    </row>
    <row r="300" spans="1:27" s="87" customFormat="1" ht="11.25" customHeight="1" x14ac:dyDescent="0.15">
      <c r="A300" s="139" t="s">
        <v>317</v>
      </c>
      <c r="B300" s="139"/>
      <c r="C300" s="139"/>
      <c r="D300" s="139"/>
      <c r="E300" s="139"/>
      <c r="F300" s="140">
        <f t="shared" ref="F300:S301" si="104">F301</f>
        <v>22400000000</v>
      </c>
      <c r="G300" s="140">
        <f t="shared" si="104"/>
        <v>30300000000</v>
      </c>
      <c r="H300" s="140">
        <f t="shared" si="104"/>
        <v>-7900000000</v>
      </c>
      <c r="I300" s="140">
        <f t="shared" si="104"/>
        <v>0</v>
      </c>
      <c r="J300" s="140">
        <f t="shared" si="104"/>
        <v>0</v>
      </c>
      <c r="K300" s="140">
        <f t="shared" si="104"/>
        <v>0</v>
      </c>
      <c r="L300" s="140">
        <f t="shared" si="104"/>
        <v>0</v>
      </c>
      <c r="M300" s="140">
        <f t="shared" si="104"/>
        <v>0</v>
      </c>
      <c r="N300" s="140">
        <f t="shared" si="104"/>
        <v>0</v>
      </c>
      <c r="O300" s="140">
        <f t="shared" si="104"/>
        <v>0</v>
      </c>
      <c r="P300" s="140">
        <f t="shared" si="104"/>
        <v>0</v>
      </c>
      <c r="Q300" s="140">
        <f t="shared" si="104"/>
        <v>0</v>
      </c>
      <c r="R300" s="140">
        <f t="shared" si="104"/>
        <v>0</v>
      </c>
      <c r="S300" s="140">
        <f t="shared" si="104"/>
        <v>0</v>
      </c>
      <c r="T300" s="228">
        <f t="shared" si="91"/>
        <v>0</v>
      </c>
      <c r="U300" s="228" t="str">
        <f t="shared" si="92"/>
        <v/>
      </c>
      <c r="Y300" s="87" t="s">
        <v>0</v>
      </c>
      <c r="Z300" s="87" t="str">
        <f t="shared" si="90"/>
        <v/>
      </c>
      <c r="AA300" s="87" t="str">
        <f t="shared" si="90"/>
        <v/>
      </c>
    </row>
    <row r="301" spans="1:27" s="87" customFormat="1" ht="11.25" customHeight="1" x14ac:dyDescent="0.15">
      <c r="A301" s="96"/>
      <c r="B301" s="97" t="s">
        <v>440</v>
      </c>
      <c r="C301" s="97"/>
      <c r="D301" s="97"/>
      <c r="E301" s="97"/>
      <c r="F301" s="99">
        <f t="shared" si="104"/>
        <v>22400000000</v>
      </c>
      <c r="G301" s="141">
        <f t="shared" si="104"/>
        <v>30300000000</v>
      </c>
      <c r="H301" s="141">
        <f t="shared" si="104"/>
        <v>-7900000000</v>
      </c>
      <c r="I301" s="99">
        <f t="shared" si="104"/>
        <v>0</v>
      </c>
      <c r="J301" s="99">
        <f t="shared" si="104"/>
        <v>0</v>
      </c>
      <c r="K301" s="99">
        <f t="shared" si="104"/>
        <v>0</v>
      </c>
      <c r="L301" s="99">
        <f t="shared" si="104"/>
        <v>0</v>
      </c>
      <c r="M301" s="99">
        <f t="shared" si="104"/>
        <v>0</v>
      </c>
      <c r="N301" s="99">
        <f t="shared" si="104"/>
        <v>0</v>
      </c>
      <c r="O301" s="99">
        <f t="shared" si="104"/>
        <v>0</v>
      </c>
      <c r="P301" s="99">
        <f t="shared" si="104"/>
        <v>0</v>
      </c>
      <c r="Q301" s="99">
        <f t="shared" si="104"/>
        <v>0</v>
      </c>
      <c r="R301" s="99">
        <f t="shared" si="104"/>
        <v>0</v>
      </c>
      <c r="S301" s="99">
        <f t="shared" si="104"/>
        <v>0</v>
      </c>
      <c r="T301" s="218">
        <f t="shared" si="91"/>
        <v>0</v>
      </c>
      <c r="U301" s="218" t="str">
        <f t="shared" si="92"/>
        <v/>
      </c>
      <c r="V301" s="87" t="s">
        <v>433</v>
      </c>
      <c r="Y301" s="87" t="s">
        <v>0</v>
      </c>
      <c r="Z301" s="87" t="str">
        <f t="shared" si="90"/>
        <v/>
      </c>
      <c r="AA301" s="87" t="str">
        <f t="shared" si="90"/>
        <v/>
      </c>
    </row>
    <row r="302" spans="1:27" s="87" customFormat="1" ht="11.25" customHeight="1" x14ac:dyDescent="0.15">
      <c r="A302" s="96"/>
      <c r="B302" s="96"/>
      <c r="C302" s="103" t="str">
        <f>W304</f>
        <v>311-00 지방교부세</v>
      </c>
      <c r="D302" s="103"/>
      <c r="E302" s="103"/>
      <c r="F302" s="104">
        <f t="shared" ref="F302:S302" si="105">F303+F305</f>
        <v>22400000000</v>
      </c>
      <c r="G302" s="105">
        <f t="shared" si="105"/>
        <v>30300000000</v>
      </c>
      <c r="H302" s="105">
        <f t="shared" si="105"/>
        <v>-7900000000</v>
      </c>
      <c r="I302" s="104">
        <f t="shared" si="105"/>
        <v>0</v>
      </c>
      <c r="J302" s="104">
        <f t="shared" si="105"/>
        <v>0</v>
      </c>
      <c r="K302" s="104">
        <f t="shared" si="105"/>
        <v>0</v>
      </c>
      <c r="L302" s="104">
        <f t="shared" si="105"/>
        <v>0</v>
      </c>
      <c r="M302" s="104">
        <f t="shared" si="105"/>
        <v>0</v>
      </c>
      <c r="N302" s="104">
        <f t="shared" si="105"/>
        <v>0</v>
      </c>
      <c r="O302" s="104">
        <f t="shared" si="105"/>
        <v>0</v>
      </c>
      <c r="P302" s="104">
        <f t="shared" si="105"/>
        <v>0</v>
      </c>
      <c r="Q302" s="104">
        <f t="shared" si="105"/>
        <v>0</v>
      </c>
      <c r="R302" s="104">
        <f t="shared" si="105"/>
        <v>0</v>
      </c>
      <c r="S302" s="104">
        <f t="shared" si="105"/>
        <v>0</v>
      </c>
      <c r="T302" s="219">
        <f t="shared" si="91"/>
        <v>0</v>
      </c>
      <c r="U302" s="219" t="str">
        <f t="shared" si="92"/>
        <v/>
      </c>
      <c r="W302" s="87" t="s">
        <v>433</v>
      </c>
      <c r="Y302" s="87" t="s">
        <v>0</v>
      </c>
      <c r="Z302" s="87" t="str">
        <f t="shared" si="90"/>
        <v>지방교부세</v>
      </c>
      <c r="AA302" s="87" t="str">
        <f t="shared" si="90"/>
        <v/>
      </c>
    </row>
    <row r="303" spans="1:27" s="87" customFormat="1" ht="11.25" customHeight="1" x14ac:dyDescent="0.15">
      <c r="A303" s="96"/>
      <c r="B303" s="96"/>
      <c r="C303" s="96"/>
      <c r="D303" s="142" t="str">
        <f>X304</f>
        <v>311-02 특별교부세</v>
      </c>
      <c r="E303" s="143"/>
      <c r="F303" s="108">
        <v>0</v>
      </c>
      <c r="G303" s="109">
        <v>0</v>
      </c>
      <c r="H303" s="109">
        <v>0</v>
      </c>
      <c r="I303" s="144">
        <f>SUM(I304:I304)</f>
        <v>0</v>
      </c>
      <c r="J303" s="144">
        <f t="shared" ref="J303:S303" si="106">SUM(J304:J304)</f>
        <v>0</v>
      </c>
      <c r="K303" s="144">
        <f t="shared" si="106"/>
        <v>0</v>
      </c>
      <c r="L303" s="144">
        <f t="shared" si="106"/>
        <v>0</v>
      </c>
      <c r="M303" s="144">
        <f t="shared" si="106"/>
        <v>0</v>
      </c>
      <c r="N303" s="144">
        <f t="shared" si="106"/>
        <v>0</v>
      </c>
      <c r="O303" s="144">
        <f t="shared" si="106"/>
        <v>0</v>
      </c>
      <c r="P303" s="144">
        <f t="shared" si="106"/>
        <v>0</v>
      </c>
      <c r="Q303" s="144">
        <f t="shared" si="106"/>
        <v>0</v>
      </c>
      <c r="R303" s="144">
        <f t="shared" si="106"/>
        <v>0</v>
      </c>
      <c r="S303" s="144">
        <f t="shared" si="106"/>
        <v>0</v>
      </c>
      <c r="T303" s="220" t="str">
        <f t="shared" si="91"/>
        <v/>
      </c>
      <c r="U303" s="220" t="str">
        <f t="shared" si="92"/>
        <v/>
      </c>
      <c r="X303" s="87" t="s">
        <v>434</v>
      </c>
      <c r="Y303" s="87" t="s">
        <v>0</v>
      </c>
      <c r="Z303" s="87" t="str">
        <f t="shared" si="90"/>
        <v/>
      </c>
      <c r="AA303" s="87" t="str">
        <f t="shared" si="90"/>
        <v>특별교부세</v>
      </c>
    </row>
    <row r="304" spans="1:27" s="87" customFormat="1" ht="11.25" customHeight="1" x14ac:dyDescent="0.15">
      <c r="A304" s="96"/>
      <c r="B304" s="96"/>
      <c r="C304" s="96"/>
      <c r="D304" s="96"/>
      <c r="E304" s="96" t="str">
        <f>Y304</f>
        <v>311-051-000 지방특별교부세</v>
      </c>
      <c r="F304" s="110"/>
      <c r="G304" s="110"/>
      <c r="H304" s="110"/>
      <c r="I304" s="179">
        <v>0</v>
      </c>
      <c r="J304" s="179">
        <v>0</v>
      </c>
      <c r="K304" s="179">
        <v>0</v>
      </c>
      <c r="L304" s="179">
        <v>0</v>
      </c>
      <c r="M304" s="179">
        <v>0</v>
      </c>
      <c r="N304" s="179">
        <v>0</v>
      </c>
      <c r="O304" s="179">
        <v>0</v>
      </c>
      <c r="P304" s="179">
        <v>0</v>
      </c>
      <c r="Q304" s="180">
        <f>J304-L304-P304</f>
        <v>0</v>
      </c>
      <c r="R304" s="111">
        <f>Q304-S304</f>
        <v>0</v>
      </c>
      <c r="S304" s="111">
        <v>0</v>
      </c>
      <c r="T304" s="221" t="str">
        <f t="shared" si="91"/>
        <v/>
      </c>
      <c r="U304" s="222" t="str">
        <f t="shared" si="92"/>
        <v/>
      </c>
      <c r="W304" s="113" t="s">
        <v>318</v>
      </c>
      <c r="X304" s="113" t="s">
        <v>319</v>
      </c>
      <c r="Y304" s="113" t="s">
        <v>320</v>
      </c>
      <c r="Z304" s="87" t="str">
        <f t="shared" si="90"/>
        <v/>
      </c>
      <c r="AA304" s="87" t="str">
        <f t="shared" si="90"/>
        <v/>
      </c>
    </row>
    <row r="305" spans="1:27" s="87" customFormat="1" ht="11.25" customHeight="1" x14ac:dyDescent="0.15">
      <c r="A305" s="121"/>
      <c r="B305" s="121"/>
      <c r="C305" s="122"/>
      <c r="D305" s="142" t="str">
        <f>X306</f>
        <v>311-03 부동산교부세</v>
      </c>
      <c r="E305" s="143"/>
      <c r="F305" s="108">
        <v>22400000000</v>
      </c>
      <c r="G305" s="109">
        <v>30300000000</v>
      </c>
      <c r="H305" s="109">
        <v>-7900000000</v>
      </c>
      <c r="I305" s="144">
        <f>SUM(I306:I306)</f>
        <v>0</v>
      </c>
      <c r="J305" s="144">
        <f t="shared" ref="J305:S305" si="107">SUM(J306:J306)</f>
        <v>0</v>
      </c>
      <c r="K305" s="144">
        <f t="shared" si="107"/>
        <v>0</v>
      </c>
      <c r="L305" s="144">
        <f t="shared" si="107"/>
        <v>0</v>
      </c>
      <c r="M305" s="144">
        <f t="shared" si="107"/>
        <v>0</v>
      </c>
      <c r="N305" s="144">
        <f t="shared" si="107"/>
        <v>0</v>
      </c>
      <c r="O305" s="144">
        <f t="shared" si="107"/>
        <v>0</v>
      </c>
      <c r="P305" s="144">
        <f t="shared" si="107"/>
        <v>0</v>
      </c>
      <c r="Q305" s="144">
        <f t="shared" si="107"/>
        <v>0</v>
      </c>
      <c r="R305" s="144">
        <f t="shared" si="107"/>
        <v>0</v>
      </c>
      <c r="S305" s="144">
        <f t="shared" si="107"/>
        <v>0</v>
      </c>
      <c r="T305" s="220">
        <f t="shared" si="91"/>
        <v>0</v>
      </c>
      <c r="U305" s="220" t="str">
        <f t="shared" si="92"/>
        <v/>
      </c>
      <c r="X305" s="87" t="s">
        <v>434</v>
      </c>
      <c r="Y305" s="87" t="s">
        <v>0</v>
      </c>
      <c r="Z305" s="87" t="str">
        <f t="shared" si="90"/>
        <v/>
      </c>
      <c r="AA305" s="87" t="str">
        <f t="shared" si="90"/>
        <v>부동산교부세</v>
      </c>
    </row>
    <row r="306" spans="1:27" s="87" customFormat="1" ht="11.25" customHeight="1" x14ac:dyDescent="0.15">
      <c r="A306" s="96"/>
      <c r="B306" s="96"/>
      <c r="C306" s="106"/>
      <c r="D306" s="96"/>
      <c r="E306" s="96" t="str">
        <f>Y306</f>
        <v>311-101-000 부동산교부세</v>
      </c>
      <c r="F306" s="110"/>
      <c r="G306" s="110"/>
      <c r="H306" s="110"/>
      <c r="I306" s="179">
        <v>0</v>
      </c>
      <c r="J306" s="179">
        <v>0</v>
      </c>
      <c r="K306" s="179">
        <v>0</v>
      </c>
      <c r="L306" s="179">
        <v>0</v>
      </c>
      <c r="M306" s="179">
        <v>0</v>
      </c>
      <c r="N306" s="179">
        <v>0</v>
      </c>
      <c r="O306" s="179">
        <v>0</v>
      </c>
      <c r="P306" s="179">
        <v>0</v>
      </c>
      <c r="Q306" s="180">
        <f>J306-L306-P306</f>
        <v>0</v>
      </c>
      <c r="R306" s="111">
        <f>Q306-S306</f>
        <v>0</v>
      </c>
      <c r="S306" s="111">
        <v>0</v>
      </c>
      <c r="T306" s="221" t="str">
        <f t="shared" si="91"/>
        <v/>
      </c>
      <c r="U306" s="222" t="str">
        <f t="shared" si="92"/>
        <v/>
      </c>
      <c r="W306" s="113" t="s">
        <v>318</v>
      </c>
      <c r="X306" s="113" t="s">
        <v>321</v>
      </c>
      <c r="Y306" s="113" t="s">
        <v>322</v>
      </c>
      <c r="Z306" s="87" t="str">
        <f t="shared" si="90"/>
        <v/>
      </c>
      <c r="AA306" s="87" t="str">
        <f t="shared" si="90"/>
        <v/>
      </c>
    </row>
    <row r="307" spans="1:27" s="87" customFormat="1" ht="11.25" customHeight="1" x14ac:dyDescent="0.15">
      <c r="A307" s="139" t="s">
        <v>323</v>
      </c>
      <c r="B307" s="139"/>
      <c r="C307" s="139"/>
      <c r="D307" s="139"/>
      <c r="E307" s="139"/>
      <c r="F307" s="140">
        <f t="shared" ref="F307:S308" si="108">F308</f>
        <v>132170000000</v>
      </c>
      <c r="G307" s="140">
        <f t="shared" si="108"/>
        <v>133333000000</v>
      </c>
      <c r="H307" s="140">
        <f t="shared" si="108"/>
        <v>-1163000000</v>
      </c>
      <c r="I307" s="140">
        <f t="shared" si="108"/>
        <v>20189500000</v>
      </c>
      <c r="J307" s="140">
        <f t="shared" si="108"/>
        <v>20189500000</v>
      </c>
      <c r="K307" s="140">
        <f t="shared" si="108"/>
        <v>20189500000</v>
      </c>
      <c r="L307" s="140">
        <f t="shared" si="108"/>
        <v>20189500000</v>
      </c>
      <c r="M307" s="140">
        <f t="shared" si="108"/>
        <v>0</v>
      </c>
      <c r="N307" s="140">
        <f t="shared" si="108"/>
        <v>0</v>
      </c>
      <c r="O307" s="140">
        <f t="shared" si="108"/>
        <v>0</v>
      </c>
      <c r="P307" s="140">
        <f t="shared" si="108"/>
        <v>0</v>
      </c>
      <c r="Q307" s="140">
        <f t="shared" si="108"/>
        <v>0</v>
      </c>
      <c r="R307" s="140">
        <f t="shared" si="108"/>
        <v>0</v>
      </c>
      <c r="S307" s="140">
        <f t="shared" si="108"/>
        <v>0</v>
      </c>
      <c r="T307" s="228">
        <f t="shared" si="91"/>
        <v>15.275402890217144</v>
      </c>
      <c r="U307" s="228">
        <f t="shared" si="92"/>
        <v>100</v>
      </c>
      <c r="Y307" s="87" t="s">
        <v>0</v>
      </c>
      <c r="Z307" s="87" t="str">
        <f t="shared" si="90"/>
        <v/>
      </c>
      <c r="AA307" s="87" t="str">
        <f t="shared" si="90"/>
        <v/>
      </c>
    </row>
    <row r="308" spans="1:27" s="87" customFormat="1" ht="11.25" customHeight="1" x14ac:dyDescent="0.15">
      <c r="A308" s="96"/>
      <c r="B308" s="97" t="s">
        <v>441</v>
      </c>
      <c r="C308" s="97"/>
      <c r="D308" s="97"/>
      <c r="E308" s="97"/>
      <c r="F308" s="99">
        <f t="shared" si="108"/>
        <v>132170000000</v>
      </c>
      <c r="G308" s="141">
        <f t="shared" si="108"/>
        <v>133333000000</v>
      </c>
      <c r="H308" s="141">
        <f t="shared" si="108"/>
        <v>-1163000000</v>
      </c>
      <c r="I308" s="99">
        <f t="shared" si="108"/>
        <v>20189500000</v>
      </c>
      <c r="J308" s="99">
        <f t="shared" si="108"/>
        <v>20189500000</v>
      </c>
      <c r="K308" s="99">
        <f t="shared" si="108"/>
        <v>20189500000</v>
      </c>
      <c r="L308" s="99">
        <f t="shared" si="108"/>
        <v>20189500000</v>
      </c>
      <c r="M308" s="99">
        <f t="shared" si="108"/>
        <v>0</v>
      </c>
      <c r="N308" s="99">
        <f t="shared" si="108"/>
        <v>0</v>
      </c>
      <c r="O308" s="99">
        <f t="shared" si="108"/>
        <v>0</v>
      </c>
      <c r="P308" s="99">
        <f t="shared" si="108"/>
        <v>0</v>
      </c>
      <c r="Q308" s="99">
        <f t="shared" si="108"/>
        <v>0</v>
      </c>
      <c r="R308" s="99">
        <f t="shared" si="108"/>
        <v>0</v>
      </c>
      <c r="S308" s="99">
        <f t="shared" si="108"/>
        <v>0</v>
      </c>
      <c r="T308" s="218">
        <f t="shared" si="91"/>
        <v>15.275402890217144</v>
      </c>
      <c r="U308" s="218">
        <f t="shared" si="92"/>
        <v>100</v>
      </c>
      <c r="V308" s="87" t="s">
        <v>433</v>
      </c>
      <c r="Y308" s="87" t="s">
        <v>0</v>
      </c>
      <c r="Z308" s="87" t="str">
        <f t="shared" si="90"/>
        <v/>
      </c>
      <c r="AA308" s="87" t="str">
        <f t="shared" si="90"/>
        <v/>
      </c>
    </row>
    <row r="309" spans="1:27" s="87" customFormat="1" ht="11.25" customHeight="1" x14ac:dyDescent="0.15">
      <c r="A309" s="96"/>
      <c r="B309" s="96"/>
      <c r="C309" s="103" t="str">
        <f>W311</f>
        <v>411-00 자치구조정교부금등</v>
      </c>
      <c r="D309" s="103"/>
      <c r="E309" s="103"/>
      <c r="F309" s="115">
        <f t="shared" ref="F309:S309" si="109">F310+F312+F314</f>
        <v>132170000000</v>
      </c>
      <c r="G309" s="116">
        <f t="shared" si="109"/>
        <v>133333000000</v>
      </c>
      <c r="H309" s="116">
        <f t="shared" si="109"/>
        <v>-1163000000</v>
      </c>
      <c r="I309" s="115">
        <f t="shared" si="109"/>
        <v>20189500000</v>
      </c>
      <c r="J309" s="115">
        <f t="shared" si="109"/>
        <v>20189500000</v>
      </c>
      <c r="K309" s="115">
        <f t="shared" si="109"/>
        <v>20189500000</v>
      </c>
      <c r="L309" s="115">
        <f t="shared" si="109"/>
        <v>20189500000</v>
      </c>
      <c r="M309" s="115">
        <f t="shared" si="109"/>
        <v>0</v>
      </c>
      <c r="N309" s="115">
        <f t="shared" si="109"/>
        <v>0</v>
      </c>
      <c r="O309" s="115">
        <f t="shared" si="109"/>
        <v>0</v>
      </c>
      <c r="P309" s="115">
        <f t="shared" si="109"/>
        <v>0</v>
      </c>
      <c r="Q309" s="115">
        <f t="shared" si="109"/>
        <v>0</v>
      </c>
      <c r="R309" s="115">
        <f t="shared" si="109"/>
        <v>0</v>
      </c>
      <c r="S309" s="115">
        <f t="shared" si="109"/>
        <v>0</v>
      </c>
      <c r="T309" s="219">
        <f t="shared" si="91"/>
        <v>15.275402890217144</v>
      </c>
      <c r="U309" s="219">
        <f t="shared" si="92"/>
        <v>100</v>
      </c>
      <c r="W309" s="87" t="s">
        <v>433</v>
      </c>
      <c r="Y309" s="87" t="s">
        <v>0</v>
      </c>
      <c r="Z309" s="87" t="str">
        <f t="shared" si="90"/>
        <v>자치구조정교부금등</v>
      </c>
      <c r="AA309" s="87" t="str">
        <f t="shared" si="90"/>
        <v/>
      </c>
    </row>
    <row r="310" spans="1:27" s="87" customFormat="1" ht="11.25" customHeight="1" x14ac:dyDescent="0.15">
      <c r="A310" s="96"/>
      <c r="B310" s="96"/>
      <c r="C310" s="96"/>
      <c r="D310" s="107" t="str">
        <f>X311</f>
        <v>411-01 자치구일반조정교부금</v>
      </c>
      <c r="E310" s="107"/>
      <c r="F310" s="108">
        <v>130670000000</v>
      </c>
      <c r="G310" s="109">
        <v>131833000000</v>
      </c>
      <c r="H310" s="109">
        <v>-1163000000</v>
      </c>
      <c r="I310" s="144">
        <f>SUM(I311:I311)</f>
        <v>20189500000</v>
      </c>
      <c r="J310" s="144">
        <f t="shared" ref="J310:S310" si="110">SUM(J311:J311)</f>
        <v>20189500000</v>
      </c>
      <c r="K310" s="144">
        <f t="shared" si="110"/>
        <v>20189500000</v>
      </c>
      <c r="L310" s="144">
        <f t="shared" si="110"/>
        <v>20189500000</v>
      </c>
      <c r="M310" s="144">
        <f t="shared" si="110"/>
        <v>0</v>
      </c>
      <c r="N310" s="144">
        <f t="shared" si="110"/>
        <v>0</v>
      </c>
      <c r="O310" s="144">
        <f t="shared" si="110"/>
        <v>0</v>
      </c>
      <c r="P310" s="144">
        <f t="shared" si="110"/>
        <v>0</v>
      </c>
      <c r="Q310" s="144">
        <f t="shared" si="110"/>
        <v>0</v>
      </c>
      <c r="R310" s="144">
        <f t="shared" si="110"/>
        <v>0</v>
      </c>
      <c r="S310" s="144">
        <f t="shared" si="110"/>
        <v>0</v>
      </c>
      <c r="T310" s="220">
        <f t="shared" si="91"/>
        <v>15.450753807300835</v>
      </c>
      <c r="U310" s="220">
        <f t="shared" si="92"/>
        <v>100</v>
      </c>
      <c r="X310" s="87" t="s">
        <v>434</v>
      </c>
      <c r="Y310" s="87" t="s">
        <v>0</v>
      </c>
      <c r="Z310" s="87" t="str">
        <f t="shared" si="90"/>
        <v/>
      </c>
      <c r="AA310" s="87" t="str">
        <f t="shared" si="90"/>
        <v>자치구일반조정교부금</v>
      </c>
    </row>
    <row r="311" spans="1:27" s="87" customFormat="1" ht="11.25" customHeight="1" x14ac:dyDescent="0.15">
      <c r="A311" s="96"/>
      <c r="B311" s="96"/>
      <c r="C311" s="96"/>
      <c r="D311" s="96"/>
      <c r="E311" s="96" t="str">
        <f>Y311</f>
        <v>411-001-000 조정교부금</v>
      </c>
      <c r="F311" s="110"/>
      <c r="G311" s="110"/>
      <c r="H311" s="110"/>
      <c r="I311" s="179">
        <v>20189500000</v>
      </c>
      <c r="J311" s="179">
        <v>20189500000</v>
      </c>
      <c r="K311" s="179">
        <v>20189500000</v>
      </c>
      <c r="L311" s="179">
        <v>20189500000</v>
      </c>
      <c r="M311" s="179">
        <v>0</v>
      </c>
      <c r="N311" s="179">
        <v>0</v>
      </c>
      <c r="O311" s="179">
        <v>0</v>
      </c>
      <c r="P311" s="179">
        <v>0</v>
      </c>
      <c r="Q311" s="180">
        <f>J311-L311-P311</f>
        <v>0</v>
      </c>
      <c r="R311" s="111">
        <f>Q311-S311</f>
        <v>0</v>
      </c>
      <c r="S311" s="111">
        <v>0</v>
      </c>
      <c r="T311" s="221" t="str">
        <f t="shared" si="91"/>
        <v/>
      </c>
      <c r="U311" s="222">
        <f t="shared" si="92"/>
        <v>100</v>
      </c>
      <c r="W311" s="113" t="s">
        <v>324</v>
      </c>
      <c r="X311" s="113" t="s">
        <v>325</v>
      </c>
      <c r="Y311" s="113" t="s">
        <v>326</v>
      </c>
      <c r="Z311" s="87" t="str">
        <f t="shared" si="90"/>
        <v/>
      </c>
      <c r="AA311" s="87" t="str">
        <f t="shared" si="90"/>
        <v/>
      </c>
    </row>
    <row r="312" spans="1:27" s="87" customFormat="1" ht="11.25" customHeight="1" x14ac:dyDescent="0.15">
      <c r="A312" s="96"/>
      <c r="B312" s="96"/>
      <c r="C312" s="96"/>
      <c r="D312" s="107" t="str">
        <f>X313</f>
        <v>411-02 자치구특별조정교부금</v>
      </c>
      <c r="E312" s="107"/>
      <c r="F312" s="108">
        <v>0</v>
      </c>
      <c r="G312" s="109">
        <v>0</v>
      </c>
      <c r="H312" s="109">
        <v>0</v>
      </c>
      <c r="I312" s="144">
        <f>SUM(I313:I313)</f>
        <v>0</v>
      </c>
      <c r="J312" s="144">
        <f t="shared" ref="J312:S312" si="111">SUM(J313:J313)</f>
        <v>0</v>
      </c>
      <c r="K312" s="144">
        <f t="shared" si="111"/>
        <v>0</v>
      </c>
      <c r="L312" s="144">
        <f t="shared" si="111"/>
        <v>0</v>
      </c>
      <c r="M312" s="144">
        <f t="shared" si="111"/>
        <v>0</v>
      </c>
      <c r="N312" s="144">
        <f t="shared" si="111"/>
        <v>0</v>
      </c>
      <c r="O312" s="144">
        <f t="shared" si="111"/>
        <v>0</v>
      </c>
      <c r="P312" s="144">
        <f t="shared" si="111"/>
        <v>0</v>
      </c>
      <c r="Q312" s="144">
        <f t="shared" si="111"/>
        <v>0</v>
      </c>
      <c r="R312" s="144">
        <f t="shared" si="111"/>
        <v>0</v>
      </c>
      <c r="S312" s="144">
        <f t="shared" si="111"/>
        <v>0</v>
      </c>
      <c r="T312" s="220" t="str">
        <f t="shared" si="91"/>
        <v/>
      </c>
      <c r="U312" s="220" t="str">
        <f t="shared" si="92"/>
        <v/>
      </c>
      <c r="X312" s="87" t="s">
        <v>434</v>
      </c>
      <c r="Y312" s="87" t="s">
        <v>0</v>
      </c>
      <c r="Z312" s="87" t="str">
        <f t="shared" si="90"/>
        <v/>
      </c>
      <c r="AA312" s="87" t="str">
        <f t="shared" si="90"/>
        <v>자치구특별조정교부금</v>
      </c>
    </row>
    <row r="313" spans="1:27" s="87" customFormat="1" ht="11.25" customHeight="1" x14ac:dyDescent="0.15">
      <c r="A313" s="96"/>
      <c r="B313" s="96"/>
      <c r="C313" s="96"/>
      <c r="D313" s="96"/>
      <c r="E313" s="96" t="str">
        <f>Y313</f>
        <v>411-051-000 자치구특별교부금</v>
      </c>
      <c r="F313" s="110"/>
      <c r="G313" s="110"/>
      <c r="H313" s="110"/>
      <c r="I313" s="179">
        <v>0</v>
      </c>
      <c r="J313" s="179">
        <v>0</v>
      </c>
      <c r="K313" s="179">
        <v>0</v>
      </c>
      <c r="L313" s="179">
        <v>0</v>
      </c>
      <c r="M313" s="179">
        <v>0</v>
      </c>
      <c r="N313" s="179">
        <v>0</v>
      </c>
      <c r="O313" s="179">
        <v>0</v>
      </c>
      <c r="P313" s="179">
        <v>0</v>
      </c>
      <c r="Q313" s="180">
        <f>J313-L313-P313</f>
        <v>0</v>
      </c>
      <c r="R313" s="111">
        <f>Q313-S313</f>
        <v>0</v>
      </c>
      <c r="S313" s="111">
        <v>0</v>
      </c>
      <c r="T313" s="221" t="str">
        <f t="shared" si="91"/>
        <v/>
      </c>
      <c r="U313" s="222" t="str">
        <f t="shared" si="92"/>
        <v/>
      </c>
      <c r="W313" s="113" t="s">
        <v>324</v>
      </c>
      <c r="X313" s="113" t="s">
        <v>327</v>
      </c>
      <c r="Y313" s="113" t="s">
        <v>328</v>
      </c>
      <c r="Z313" s="87" t="str">
        <f t="shared" si="90"/>
        <v/>
      </c>
      <c r="AA313" s="87" t="str">
        <f t="shared" si="90"/>
        <v/>
      </c>
    </row>
    <row r="314" spans="1:27" s="87" customFormat="1" ht="11.25" customHeight="1" x14ac:dyDescent="0.15">
      <c r="A314" s="96"/>
      <c r="B314" s="96"/>
      <c r="C314" s="96"/>
      <c r="D314" s="107" t="str">
        <f>X315</f>
        <v>411-03 자치구기타재원조정수입</v>
      </c>
      <c r="E314" s="107"/>
      <c r="F314" s="108">
        <v>1500000000</v>
      </c>
      <c r="G314" s="109">
        <v>1500000000</v>
      </c>
      <c r="H314" s="109">
        <v>0</v>
      </c>
      <c r="I314" s="144">
        <f>SUM(I315:I315)</f>
        <v>0</v>
      </c>
      <c r="J314" s="144">
        <f t="shared" ref="J314:S314" si="112">SUM(J315:J315)</f>
        <v>0</v>
      </c>
      <c r="K314" s="144">
        <f t="shared" si="112"/>
        <v>0</v>
      </c>
      <c r="L314" s="144">
        <f t="shared" si="112"/>
        <v>0</v>
      </c>
      <c r="M314" s="144">
        <f t="shared" si="112"/>
        <v>0</v>
      </c>
      <c r="N314" s="144">
        <f t="shared" si="112"/>
        <v>0</v>
      </c>
      <c r="O314" s="144">
        <f t="shared" si="112"/>
        <v>0</v>
      </c>
      <c r="P314" s="144">
        <f t="shared" si="112"/>
        <v>0</v>
      </c>
      <c r="Q314" s="144">
        <f t="shared" si="112"/>
        <v>0</v>
      </c>
      <c r="R314" s="144">
        <f t="shared" si="112"/>
        <v>0</v>
      </c>
      <c r="S314" s="144">
        <f t="shared" si="112"/>
        <v>0</v>
      </c>
      <c r="T314" s="220">
        <f t="shared" si="91"/>
        <v>0</v>
      </c>
      <c r="U314" s="220" t="str">
        <f t="shared" si="92"/>
        <v/>
      </c>
      <c r="X314" s="87" t="s">
        <v>434</v>
      </c>
      <c r="Y314" s="87" t="s">
        <v>0</v>
      </c>
      <c r="Z314" s="87" t="str">
        <f t="shared" si="90"/>
        <v/>
      </c>
      <c r="AA314" s="87" t="str">
        <f t="shared" si="90"/>
        <v>자치구기타재원조정수입</v>
      </c>
    </row>
    <row r="315" spans="1:27" s="87" customFormat="1" ht="11.25" customHeight="1" x14ac:dyDescent="0.15">
      <c r="A315" s="96"/>
      <c r="B315" s="96"/>
      <c r="C315" s="96"/>
      <c r="D315" s="96"/>
      <c r="E315" s="96" t="str">
        <f>Y315</f>
        <v>411-101-000 자치구기타재원조정수입</v>
      </c>
      <c r="F315" s="110"/>
      <c r="G315" s="110"/>
      <c r="H315" s="110"/>
      <c r="I315" s="179">
        <v>0</v>
      </c>
      <c r="J315" s="179">
        <v>0</v>
      </c>
      <c r="K315" s="179">
        <v>0</v>
      </c>
      <c r="L315" s="179">
        <v>0</v>
      </c>
      <c r="M315" s="179">
        <v>0</v>
      </c>
      <c r="N315" s="179">
        <v>0</v>
      </c>
      <c r="O315" s="179">
        <v>0</v>
      </c>
      <c r="P315" s="179">
        <v>0</v>
      </c>
      <c r="Q315" s="180">
        <f>J315-L315-P315</f>
        <v>0</v>
      </c>
      <c r="R315" s="111">
        <f>Q315-S315</f>
        <v>0</v>
      </c>
      <c r="S315" s="111">
        <v>0</v>
      </c>
      <c r="T315" s="221" t="str">
        <f t="shared" si="91"/>
        <v/>
      </c>
      <c r="U315" s="222" t="str">
        <f t="shared" si="92"/>
        <v/>
      </c>
      <c r="W315" s="113" t="s">
        <v>324</v>
      </c>
      <c r="X315" s="113" t="s">
        <v>329</v>
      </c>
      <c r="Y315" s="113" t="s">
        <v>330</v>
      </c>
      <c r="Z315" s="87" t="str">
        <f t="shared" si="90"/>
        <v/>
      </c>
      <c r="AA315" s="87" t="str">
        <f t="shared" si="90"/>
        <v/>
      </c>
    </row>
    <row r="316" spans="1:27" s="87" customFormat="1" ht="11.25" customHeight="1" x14ac:dyDescent="0.15">
      <c r="A316" s="139" t="s">
        <v>331</v>
      </c>
      <c r="B316" s="139"/>
      <c r="C316" s="139"/>
      <c r="D316" s="139"/>
      <c r="E316" s="139"/>
      <c r="F316" s="140">
        <f t="shared" ref="F316:S316" si="113">F317+F325</f>
        <v>656283764000</v>
      </c>
      <c r="G316" s="140">
        <f t="shared" si="113"/>
        <v>600473260000</v>
      </c>
      <c r="H316" s="140">
        <f t="shared" si="113"/>
        <v>55810504000</v>
      </c>
      <c r="I316" s="140">
        <f t="shared" si="113"/>
        <v>85207435860</v>
      </c>
      <c r="J316" s="140">
        <f t="shared" si="113"/>
        <v>184638822570</v>
      </c>
      <c r="K316" s="140">
        <f t="shared" si="113"/>
        <v>85207616490</v>
      </c>
      <c r="L316" s="140">
        <f t="shared" si="113"/>
        <v>184638822570</v>
      </c>
      <c r="M316" s="140">
        <f t="shared" si="113"/>
        <v>0</v>
      </c>
      <c r="N316" s="140">
        <f t="shared" si="113"/>
        <v>0</v>
      </c>
      <c r="O316" s="140">
        <f t="shared" si="113"/>
        <v>0</v>
      </c>
      <c r="P316" s="140">
        <f t="shared" si="113"/>
        <v>0</v>
      </c>
      <c r="Q316" s="140">
        <f t="shared" si="113"/>
        <v>0</v>
      </c>
      <c r="R316" s="140">
        <f t="shared" si="113"/>
        <v>0</v>
      </c>
      <c r="S316" s="140">
        <f t="shared" si="113"/>
        <v>0</v>
      </c>
      <c r="T316" s="228">
        <f t="shared" si="91"/>
        <v>28.133992138498186</v>
      </c>
      <c r="U316" s="228">
        <f t="shared" si="92"/>
        <v>100</v>
      </c>
      <c r="Y316" s="87" t="s">
        <v>0</v>
      </c>
      <c r="Z316" s="87" t="str">
        <f t="shared" si="90"/>
        <v/>
      </c>
      <c r="AA316" s="87" t="str">
        <f t="shared" si="90"/>
        <v/>
      </c>
    </row>
    <row r="317" spans="1:27" s="87" customFormat="1" ht="11.25" customHeight="1" x14ac:dyDescent="0.15">
      <c r="A317" s="96"/>
      <c r="B317" s="97" t="s">
        <v>442</v>
      </c>
      <c r="C317" s="97"/>
      <c r="D317" s="97"/>
      <c r="E317" s="97"/>
      <c r="F317" s="145">
        <f t="shared" ref="F317:S317" si="114">F318</f>
        <v>493209329000</v>
      </c>
      <c r="G317" s="146">
        <f t="shared" si="114"/>
        <v>440744132000</v>
      </c>
      <c r="H317" s="146">
        <f t="shared" si="114"/>
        <v>52465197000</v>
      </c>
      <c r="I317" s="145">
        <f t="shared" si="114"/>
        <v>61561965610</v>
      </c>
      <c r="J317" s="145">
        <f t="shared" si="114"/>
        <v>128968916800</v>
      </c>
      <c r="K317" s="145">
        <f t="shared" si="114"/>
        <v>61562146240</v>
      </c>
      <c r="L317" s="145">
        <f t="shared" si="114"/>
        <v>128968916800</v>
      </c>
      <c r="M317" s="145">
        <f t="shared" si="114"/>
        <v>0</v>
      </c>
      <c r="N317" s="145">
        <f t="shared" si="114"/>
        <v>0</v>
      </c>
      <c r="O317" s="145">
        <f t="shared" si="114"/>
        <v>0</v>
      </c>
      <c r="P317" s="145">
        <f t="shared" si="114"/>
        <v>0</v>
      </c>
      <c r="Q317" s="145">
        <f t="shared" si="114"/>
        <v>0</v>
      </c>
      <c r="R317" s="145">
        <f t="shared" si="114"/>
        <v>0</v>
      </c>
      <c r="S317" s="145">
        <f t="shared" si="114"/>
        <v>0</v>
      </c>
      <c r="T317" s="218">
        <f t="shared" si="91"/>
        <v>26.148920796264985</v>
      </c>
      <c r="U317" s="218">
        <f t="shared" si="92"/>
        <v>100</v>
      </c>
      <c r="V317" s="87" t="s">
        <v>433</v>
      </c>
      <c r="Y317" s="87" t="s">
        <v>0</v>
      </c>
      <c r="Z317" s="87" t="str">
        <f t="shared" si="90"/>
        <v/>
      </c>
      <c r="AA317" s="87" t="str">
        <f t="shared" si="90"/>
        <v/>
      </c>
    </row>
    <row r="318" spans="1:27" s="87" customFormat="1" ht="11.25" customHeight="1" x14ac:dyDescent="0.15">
      <c r="A318" s="96"/>
      <c r="B318" s="96"/>
      <c r="C318" s="103" t="str">
        <f>W320</f>
        <v>511-00 국고보조금등</v>
      </c>
      <c r="D318" s="103"/>
      <c r="E318" s="103"/>
      <c r="F318" s="115">
        <f t="shared" ref="F318:S318" si="115">F319+F321+F323</f>
        <v>493209329000</v>
      </c>
      <c r="G318" s="116">
        <f t="shared" si="115"/>
        <v>440744132000</v>
      </c>
      <c r="H318" s="116">
        <f t="shared" si="115"/>
        <v>52465197000</v>
      </c>
      <c r="I318" s="115">
        <f t="shared" si="115"/>
        <v>61561965610</v>
      </c>
      <c r="J318" s="115">
        <f t="shared" si="115"/>
        <v>128968916800</v>
      </c>
      <c r="K318" s="115">
        <f t="shared" si="115"/>
        <v>61562146240</v>
      </c>
      <c r="L318" s="115">
        <f t="shared" si="115"/>
        <v>128968916800</v>
      </c>
      <c r="M318" s="115">
        <f t="shared" si="115"/>
        <v>0</v>
      </c>
      <c r="N318" s="115">
        <f t="shared" si="115"/>
        <v>0</v>
      </c>
      <c r="O318" s="115">
        <f t="shared" si="115"/>
        <v>0</v>
      </c>
      <c r="P318" s="115">
        <f t="shared" si="115"/>
        <v>0</v>
      </c>
      <c r="Q318" s="115">
        <f t="shared" si="115"/>
        <v>0</v>
      </c>
      <c r="R318" s="115">
        <f t="shared" si="115"/>
        <v>0</v>
      </c>
      <c r="S318" s="115">
        <f t="shared" si="115"/>
        <v>0</v>
      </c>
      <c r="T318" s="219">
        <f t="shared" si="91"/>
        <v>26.148920796264985</v>
      </c>
      <c r="U318" s="219">
        <f t="shared" si="92"/>
        <v>100</v>
      </c>
      <c r="W318" s="87" t="s">
        <v>433</v>
      </c>
      <c r="Y318" s="87" t="s">
        <v>0</v>
      </c>
      <c r="Z318" s="87" t="str">
        <f t="shared" si="90"/>
        <v>국고보조금등</v>
      </c>
      <c r="AA318" s="87" t="str">
        <f t="shared" si="90"/>
        <v/>
      </c>
    </row>
    <row r="319" spans="1:27" s="87" customFormat="1" ht="11.25" customHeight="1" x14ac:dyDescent="0.15">
      <c r="A319" s="96"/>
      <c r="B319" s="96"/>
      <c r="C319" s="96"/>
      <c r="D319" s="107" t="str">
        <f>X320</f>
        <v>511-01 국고보조금</v>
      </c>
      <c r="E319" s="107"/>
      <c r="F319" s="108">
        <v>463276937000</v>
      </c>
      <c r="G319" s="109">
        <v>416135200000</v>
      </c>
      <c r="H319" s="109">
        <v>47141737000</v>
      </c>
      <c r="I319" s="144">
        <f>SUM(I320:I320)</f>
        <v>57388010000</v>
      </c>
      <c r="J319" s="144">
        <f t="shared" ref="J319:S319" si="116">SUM(J320:J320)</f>
        <v>120953835500</v>
      </c>
      <c r="K319" s="144">
        <f t="shared" si="116"/>
        <v>57388010000</v>
      </c>
      <c r="L319" s="144">
        <f t="shared" si="116"/>
        <v>120953835500</v>
      </c>
      <c r="M319" s="144">
        <f t="shared" si="116"/>
        <v>0</v>
      </c>
      <c r="N319" s="144">
        <f t="shared" si="116"/>
        <v>0</v>
      </c>
      <c r="O319" s="144">
        <f t="shared" si="116"/>
        <v>0</v>
      </c>
      <c r="P319" s="144">
        <f t="shared" si="116"/>
        <v>0</v>
      </c>
      <c r="Q319" s="144">
        <f t="shared" si="116"/>
        <v>0</v>
      </c>
      <c r="R319" s="144">
        <f t="shared" si="116"/>
        <v>0</v>
      </c>
      <c r="S319" s="144">
        <f t="shared" si="116"/>
        <v>0</v>
      </c>
      <c r="T319" s="220">
        <f t="shared" si="91"/>
        <v>26.108322223689719</v>
      </c>
      <c r="U319" s="220">
        <f t="shared" si="92"/>
        <v>100</v>
      </c>
      <c r="X319" s="87" t="s">
        <v>434</v>
      </c>
      <c r="Y319" s="87" t="s">
        <v>0</v>
      </c>
      <c r="Z319" s="87" t="str">
        <f t="shared" si="90"/>
        <v/>
      </c>
      <c r="AA319" s="87" t="str">
        <f t="shared" si="90"/>
        <v>국고보조금</v>
      </c>
    </row>
    <row r="320" spans="1:27" s="87" customFormat="1" ht="11.25" customHeight="1" x14ac:dyDescent="0.15">
      <c r="A320" s="96"/>
      <c r="B320" s="96"/>
      <c r="C320" s="96"/>
      <c r="D320" s="96"/>
      <c r="E320" s="96" t="str">
        <f>Y320</f>
        <v>511-001-000 국고보조금</v>
      </c>
      <c r="F320" s="110"/>
      <c r="G320" s="110"/>
      <c r="H320" s="110"/>
      <c r="I320" s="179">
        <v>57388010000</v>
      </c>
      <c r="J320" s="179">
        <v>120953835500</v>
      </c>
      <c r="K320" s="179">
        <v>57388010000</v>
      </c>
      <c r="L320" s="179">
        <v>120953835500</v>
      </c>
      <c r="M320" s="179">
        <v>0</v>
      </c>
      <c r="N320" s="179">
        <v>0</v>
      </c>
      <c r="O320" s="179">
        <v>0</v>
      </c>
      <c r="P320" s="179">
        <v>0</v>
      </c>
      <c r="Q320" s="180">
        <f>J320-L320-P320</f>
        <v>0</v>
      </c>
      <c r="R320" s="111">
        <f>Q320-S320</f>
        <v>0</v>
      </c>
      <c r="S320" s="111">
        <v>0</v>
      </c>
      <c r="T320" s="221" t="str">
        <f t="shared" si="91"/>
        <v/>
      </c>
      <c r="U320" s="222">
        <f t="shared" si="92"/>
        <v>100</v>
      </c>
      <c r="W320" s="113" t="s">
        <v>443</v>
      </c>
      <c r="X320" s="113" t="s">
        <v>332</v>
      </c>
      <c r="Y320" s="113" t="s">
        <v>333</v>
      </c>
      <c r="Z320" s="87" t="str">
        <f t="shared" si="90"/>
        <v/>
      </c>
      <c r="AA320" s="87" t="str">
        <f t="shared" si="90"/>
        <v/>
      </c>
    </row>
    <row r="321" spans="1:27" s="87" customFormat="1" ht="11.25" customHeight="1" x14ac:dyDescent="0.15">
      <c r="A321" s="96"/>
      <c r="B321" s="96"/>
      <c r="C321" s="96"/>
      <c r="D321" s="107" t="str">
        <f>X322</f>
        <v>511-02 지역균형발전특별회계보조금</v>
      </c>
      <c r="E321" s="107"/>
      <c r="F321" s="108">
        <v>11191824000</v>
      </c>
      <c r="G321" s="109">
        <v>7198747000</v>
      </c>
      <c r="H321" s="109">
        <v>3993077000</v>
      </c>
      <c r="I321" s="144">
        <f>SUM(I322:I322)</f>
        <v>2403873670</v>
      </c>
      <c r="J321" s="144">
        <f t="shared" ref="J321:S321" si="117">SUM(J322:J322)</f>
        <v>3061699670</v>
      </c>
      <c r="K321" s="144">
        <f t="shared" si="117"/>
        <v>2403873670</v>
      </c>
      <c r="L321" s="144">
        <f t="shared" si="117"/>
        <v>3061699670</v>
      </c>
      <c r="M321" s="144">
        <f t="shared" si="117"/>
        <v>0</v>
      </c>
      <c r="N321" s="144">
        <f t="shared" si="117"/>
        <v>0</v>
      </c>
      <c r="O321" s="144">
        <f t="shared" si="117"/>
        <v>0</v>
      </c>
      <c r="P321" s="144">
        <f t="shared" si="117"/>
        <v>0</v>
      </c>
      <c r="Q321" s="144">
        <f t="shared" si="117"/>
        <v>0</v>
      </c>
      <c r="R321" s="144">
        <f t="shared" si="117"/>
        <v>0</v>
      </c>
      <c r="S321" s="144">
        <f t="shared" si="117"/>
        <v>0</v>
      </c>
      <c r="T321" s="220">
        <f t="shared" si="91"/>
        <v>27.356574495810516</v>
      </c>
      <c r="U321" s="220">
        <f t="shared" si="92"/>
        <v>100</v>
      </c>
      <c r="W321" s="113"/>
      <c r="X321" s="87" t="s">
        <v>434</v>
      </c>
      <c r="Y321" s="113" t="s">
        <v>0</v>
      </c>
      <c r="Z321" s="87" t="str">
        <f t="shared" si="90"/>
        <v/>
      </c>
      <c r="AA321" s="87" t="str">
        <f t="shared" si="90"/>
        <v>지역균형발전특별회계보조금</v>
      </c>
    </row>
    <row r="322" spans="1:27" s="87" customFormat="1" ht="11.25" customHeight="1" x14ac:dyDescent="0.15">
      <c r="A322" s="96"/>
      <c r="B322" s="96"/>
      <c r="C322" s="96"/>
      <c r="D322" s="96"/>
      <c r="E322" s="96" t="str">
        <f>Y322</f>
        <v>511-051-000 지역균형발전특별회계보조금</v>
      </c>
      <c r="F322" s="110"/>
      <c r="G322" s="110"/>
      <c r="H322" s="110"/>
      <c r="I322" s="179">
        <v>2403873670</v>
      </c>
      <c r="J322" s="179">
        <v>3061699670</v>
      </c>
      <c r="K322" s="179">
        <v>2403873670</v>
      </c>
      <c r="L322" s="179">
        <v>3061699670</v>
      </c>
      <c r="M322" s="179">
        <v>0</v>
      </c>
      <c r="N322" s="179">
        <v>0</v>
      </c>
      <c r="O322" s="179">
        <v>0</v>
      </c>
      <c r="P322" s="179">
        <v>0</v>
      </c>
      <c r="Q322" s="180">
        <f>J322-L322-P322</f>
        <v>0</v>
      </c>
      <c r="R322" s="111">
        <f>Q322-S322</f>
        <v>0</v>
      </c>
      <c r="S322" s="111">
        <v>0</v>
      </c>
      <c r="T322" s="221" t="str">
        <f t="shared" si="91"/>
        <v/>
      </c>
      <c r="U322" s="222">
        <f t="shared" si="92"/>
        <v>100</v>
      </c>
      <c r="W322" s="113" t="s">
        <v>443</v>
      </c>
      <c r="X322" s="113" t="s">
        <v>444</v>
      </c>
      <c r="Y322" s="113" t="s">
        <v>445</v>
      </c>
      <c r="Z322" s="87" t="str">
        <f t="shared" si="90"/>
        <v/>
      </c>
      <c r="AA322" s="87" t="str">
        <f t="shared" si="90"/>
        <v/>
      </c>
    </row>
    <row r="323" spans="1:27" s="87" customFormat="1" ht="11.25" customHeight="1" x14ac:dyDescent="0.15">
      <c r="A323" s="96"/>
      <c r="B323" s="96"/>
      <c r="C323" s="96"/>
      <c r="D323" s="107" t="str">
        <f>X324</f>
        <v>511-03 기금</v>
      </c>
      <c r="E323" s="107"/>
      <c r="F323" s="108">
        <v>18740568000</v>
      </c>
      <c r="G323" s="109">
        <v>17410185000</v>
      </c>
      <c r="H323" s="109">
        <v>1330383000</v>
      </c>
      <c r="I323" s="144">
        <f>SUM(I324:I324)</f>
        <v>1770081940</v>
      </c>
      <c r="J323" s="144">
        <f t="shared" ref="J323:S323" si="118">SUM(J324:J324)</f>
        <v>4953381630</v>
      </c>
      <c r="K323" s="144">
        <f t="shared" si="118"/>
        <v>1770262570</v>
      </c>
      <c r="L323" s="144">
        <f t="shared" si="118"/>
        <v>4953381630</v>
      </c>
      <c r="M323" s="144">
        <f t="shared" si="118"/>
        <v>0</v>
      </c>
      <c r="N323" s="144">
        <f t="shared" si="118"/>
        <v>0</v>
      </c>
      <c r="O323" s="144">
        <f t="shared" si="118"/>
        <v>0</v>
      </c>
      <c r="P323" s="144">
        <f t="shared" si="118"/>
        <v>0</v>
      </c>
      <c r="Q323" s="144">
        <f t="shared" si="118"/>
        <v>0</v>
      </c>
      <c r="R323" s="144">
        <f t="shared" si="118"/>
        <v>0</v>
      </c>
      <c r="S323" s="144">
        <f t="shared" si="118"/>
        <v>0</v>
      </c>
      <c r="T323" s="220">
        <f t="shared" si="91"/>
        <v>26.431331376935852</v>
      </c>
      <c r="U323" s="220">
        <f t="shared" si="92"/>
        <v>100</v>
      </c>
      <c r="W323" s="113"/>
      <c r="X323" s="87" t="s">
        <v>434</v>
      </c>
      <c r="Y323" s="113" t="s">
        <v>0</v>
      </c>
      <c r="Z323" s="87" t="str">
        <f t="shared" si="90"/>
        <v/>
      </c>
      <c r="AA323" s="87" t="str">
        <f t="shared" si="90"/>
        <v>기금</v>
      </c>
    </row>
    <row r="324" spans="1:27" s="87" customFormat="1" ht="11.25" customHeight="1" x14ac:dyDescent="0.15">
      <c r="A324" s="96"/>
      <c r="B324" s="96"/>
      <c r="C324" s="96"/>
      <c r="D324" s="96"/>
      <c r="E324" s="96" t="str">
        <f>Y324</f>
        <v>511-101-000 기금보조금</v>
      </c>
      <c r="F324" s="110"/>
      <c r="G324" s="110"/>
      <c r="H324" s="110"/>
      <c r="I324" s="179">
        <v>1770081940</v>
      </c>
      <c r="J324" s="179">
        <v>4953381630</v>
      </c>
      <c r="K324" s="179">
        <v>1770262570</v>
      </c>
      <c r="L324" s="179">
        <v>4953381630</v>
      </c>
      <c r="M324" s="179">
        <v>0</v>
      </c>
      <c r="N324" s="179">
        <v>0</v>
      </c>
      <c r="O324" s="179">
        <v>0</v>
      </c>
      <c r="P324" s="179">
        <v>0</v>
      </c>
      <c r="Q324" s="180">
        <f>J324-L324-P324</f>
        <v>0</v>
      </c>
      <c r="R324" s="111">
        <f>Q324-S324</f>
        <v>0</v>
      </c>
      <c r="S324" s="111">
        <v>0</v>
      </c>
      <c r="T324" s="221" t="str">
        <f t="shared" si="91"/>
        <v/>
      </c>
      <c r="U324" s="222">
        <f t="shared" si="92"/>
        <v>100</v>
      </c>
      <c r="W324" s="113" t="s">
        <v>443</v>
      </c>
      <c r="X324" s="113" t="s">
        <v>334</v>
      </c>
      <c r="Y324" s="113" t="s">
        <v>335</v>
      </c>
      <c r="Z324" s="87" t="str">
        <f t="shared" si="90"/>
        <v/>
      </c>
      <c r="AA324" s="87" t="str">
        <f t="shared" si="90"/>
        <v/>
      </c>
    </row>
    <row r="325" spans="1:27" s="87" customFormat="1" ht="11.25" customHeight="1" x14ac:dyDescent="0.15">
      <c r="A325" s="96"/>
      <c r="B325" s="97" t="s">
        <v>446</v>
      </c>
      <c r="C325" s="97"/>
      <c r="D325" s="97"/>
      <c r="E325" s="97"/>
      <c r="F325" s="145">
        <f t="shared" ref="F325:S326" si="119">F326</f>
        <v>163074435000</v>
      </c>
      <c r="G325" s="146">
        <f t="shared" si="119"/>
        <v>159729128000</v>
      </c>
      <c r="H325" s="146">
        <f t="shared" si="119"/>
        <v>3345307000</v>
      </c>
      <c r="I325" s="145">
        <f t="shared" si="119"/>
        <v>23645470250</v>
      </c>
      <c r="J325" s="145">
        <f t="shared" si="119"/>
        <v>55669905770</v>
      </c>
      <c r="K325" s="145">
        <f t="shared" si="119"/>
        <v>23645470250</v>
      </c>
      <c r="L325" s="145">
        <f t="shared" si="119"/>
        <v>55669905770</v>
      </c>
      <c r="M325" s="145">
        <f t="shared" si="119"/>
        <v>0</v>
      </c>
      <c r="N325" s="145">
        <f t="shared" si="119"/>
        <v>0</v>
      </c>
      <c r="O325" s="145">
        <f t="shared" si="119"/>
        <v>0</v>
      </c>
      <c r="P325" s="145">
        <f t="shared" si="119"/>
        <v>0</v>
      </c>
      <c r="Q325" s="145">
        <f t="shared" si="119"/>
        <v>0</v>
      </c>
      <c r="R325" s="145">
        <f t="shared" si="119"/>
        <v>0</v>
      </c>
      <c r="S325" s="145">
        <f t="shared" si="119"/>
        <v>0</v>
      </c>
      <c r="T325" s="218">
        <f t="shared" si="91"/>
        <v>34.137727210276708</v>
      </c>
      <c r="U325" s="218">
        <f t="shared" si="92"/>
        <v>100</v>
      </c>
      <c r="V325" s="87" t="s">
        <v>433</v>
      </c>
      <c r="Y325" s="87" t="s">
        <v>0</v>
      </c>
      <c r="Z325" s="87" t="str">
        <f t="shared" si="90"/>
        <v/>
      </c>
      <c r="AA325" s="87" t="str">
        <f t="shared" si="90"/>
        <v/>
      </c>
    </row>
    <row r="326" spans="1:27" s="87" customFormat="1" ht="11.25" customHeight="1" x14ac:dyDescent="0.15">
      <c r="A326" s="96"/>
      <c r="B326" s="96"/>
      <c r="C326" s="103" t="str">
        <f>W328</f>
        <v>521-00 시도비보조금등</v>
      </c>
      <c r="D326" s="103"/>
      <c r="E326" s="103"/>
      <c r="F326" s="115">
        <f t="shared" si="119"/>
        <v>163074435000</v>
      </c>
      <c r="G326" s="116">
        <f t="shared" si="119"/>
        <v>159729128000</v>
      </c>
      <c r="H326" s="116">
        <f t="shared" si="119"/>
        <v>3345307000</v>
      </c>
      <c r="I326" s="115">
        <f t="shared" si="119"/>
        <v>23645470250</v>
      </c>
      <c r="J326" s="115">
        <f t="shared" si="119"/>
        <v>55669905770</v>
      </c>
      <c r="K326" s="115">
        <f t="shared" si="119"/>
        <v>23645470250</v>
      </c>
      <c r="L326" s="115">
        <f t="shared" si="119"/>
        <v>55669905770</v>
      </c>
      <c r="M326" s="115">
        <f t="shared" si="119"/>
        <v>0</v>
      </c>
      <c r="N326" s="115">
        <f t="shared" si="119"/>
        <v>0</v>
      </c>
      <c r="O326" s="115">
        <f t="shared" si="119"/>
        <v>0</v>
      </c>
      <c r="P326" s="115">
        <f t="shared" si="119"/>
        <v>0</v>
      </c>
      <c r="Q326" s="115">
        <f t="shared" si="119"/>
        <v>0</v>
      </c>
      <c r="R326" s="115">
        <f t="shared" si="119"/>
        <v>0</v>
      </c>
      <c r="S326" s="115">
        <f t="shared" si="119"/>
        <v>0</v>
      </c>
      <c r="T326" s="219">
        <f t="shared" si="91"/>
        <v>34.137727210276708</v>
      </c>
      <c r="U326" s="219">
        <f t="shared" si="92"/>
        <v>100</v>
      </c>
      <c r="W326" s="87" t="s">
        <v>433</v>
      </c>
      <c r="Y326" s="87" t="s">
        <v>0</v>
      </c>
      <c r="Z326" s="87" t="str">
        <f t="shared" si="90"/>
        <v>시도비보조금등</v>
      </c>
      <c r="AA326" s="87" t="str">
        <f t="shared" si="90"/>
        <v/>
      </c>
    </row>
    <row r="327" spans="1:27" s="87" customFormat="1" ht="11.25" customHeight="1" x14ac:dyDescent="0.15">
      <c r="A327" s="96"/>
      <c r="B327" s="96"/>
      <c r="C327" s="96"/>
      <c r="D327" s="107" t="str">
        <f>X328</f>
        <v>521-01 시도비보조금등</v>
      </c>
      <c r="E327" s="107"/>
      <c r="F327" s="108">
        <v>163074435000</v>
      </c>
      <c r="G327" s="109">
        <v>159729128000</v>
      </c>
      <c r="H327" s="109">
        <v>3345307000</v>
      </c>
      <c r="I327" s="144">
        <f>SUM(I328:I328)</f>
        <v>23645470250</v>
      </c>
      <c r="J327" s="144">
        <f t="shared" ref="J327:S327" si="120">SUM(J328:J328)</f>
        <v>55669905770</v>
      </c>
      <c r="K327" s="144">
        <f t="shared" si="120"/>
        <v>23645470250</v>
      </c>
      <c r="L327" s="144">
        <f t="shared" si="120"/>
        <v>55669905770</v>
      </c>
      <c r="M327" s="144">
        <f t="shared" si="120"/>
        <v>0</v>
      </c>
      <c r="N327" s="144">
        <f t="shared" si="120"/>
        <v>0</v>
      </c>
      <c r="O327" s="144">
        <f t="shared" si="120"/>
        <v>0</v>
      </c>
      <c r="P327" s="144">
        <f t="shared" si="120"/>
        <v>0</v>
      </c>
      <c r="Q327" s="144">
        <f t="shared" si="120"/>
        <v>0</v>
      </c>
      <c r="R327" s="144">
        <f t="shared" si="120"/>
        <v>0</v>
      </c>
      <c r="S327" s="144">
        <f t="shared" si="120"/>
        <v>0</v>
      </c>
      <c r="T327" s="220">
        <f t="shared" si="91"/>
        <v>34.137727210276708</v>
      </c>
      <c r="U327" s="220">
        <f t="shared" si="92"/>
        <v>100</v>
      </c>
      <c r="X327" s="87" t="s">
        <v>434</v>
      </c>
      <c r="Y327" s="87" t="s">
        <v>0</v>
      </c>
      <c r="Z327" s="87" t="str">
        <f t="shared" si="90"/>
        <v/>
      </c>
      <c r="AA327" s="87" t="str">
        <f t="shared" si="90"/>
        <v>시도비보조금등</v>
      </c>
    </row>
    <row r="328" spans="1:27" s="87" customFormat="1" ht="11.25" customHeight="1" x14ac:dyDescent="0.15">
      <c r="A328" s="96"/>
      <c r="B328" s="96"/>
      <c r="C328" s="96"/>
      <c r="D328" s="96"/>
      <c r="E328" s="96" t="str">
        <f>Y328</f>
        <v>521-001-000 시도비보조금</v>
      </c>
      <c r="F328" s="110"/>
      <c r="G328" s="110"/>
      <c r="H328" s="110"/>
      <c r="I328" s="179">
        <v>23645470250</v>
      </c>
      <c r="J328" s="179">
        <v>55669905770</v>
      </c>
      <c r="K328" s="179">
        <v>23645470250</v>
      </c>
      <c r="L328" s="179">
        <v>55669905770</v>
      </c>
      <c r="M328" s="179">
        <v>0</v>
      </c>
      <c r="N328" s="179">
        <v>0</v>
      </c>
      <c r="O328" s="179">
        <v>0</v>
      </c>
      <c r="P328" s="179">
        <v>0</v>
      </c>
      <c r="Q328" s="180">
        <f>J328-L328-P328</f>
        <v>0</v>
      </c>
      <c r="R328" s="111">
        <f>Q328-S328</f>
        <v>0</v>
      </c>
      <c r="S328" s="111">
        <v>0</v>
      </c>
      <c r="T328" s="221" t="str">
        <f t="shared" si="91"/>
        <v/>
      </c>
      <c r="U328" s="222">
        <f t="shared" si="92"/>
        <v>100</v>
      </c>
      <c r="W328" s="113" t="s">
        <v>336</v>
      </c>
      <c r="X328" s="113" t="s">
        <v>337</v>
      </c>
      <c r="Y328" s="113" t="s">
        <v>291</v>
      </c>
      <c r="Z328" s="87" t="str">
        <f t="shared" si="90"/>
        <v/>
      </c>
      <c r="AA328" s="87" t="str">
        <f t="shared" si="90"/>
        <v/>
      </c>
    </row>
    <row r="329" spans="1:27" s="87" customFormat="1" ht="11.25" customHeight="1" x14ac:dyDescent="0.15">
      <c r="A329" s="139" t="s">
        <v>338</v>
      </c>
      <c r="B329" s="139"/>
      <c r="C329" s="139"/>
      <c r="D329" s="139"/>
      <c r="E329" s="139"/>
      <c r="F329" s="140">
        <f t="shared" ref="F329:S329" si="121">F330</f>
        <v>32000000000</v>
      </c>
      <c r="G329" s="140">
        <f t="shared" si="121"/>
        <v>37158785000</v>
      </c>
      <c r="H329" s="140">
        <f t="shared" si="121"/>
        <v>-5158785000</v>
      </c>
      <c r="I329" s="140">
        <f t="shared" si="121"/>
        <v>227674733</v>
      </c>
      <c r="J329" s="140">
        <f t="shared" si="121"/>
        <v>334905947</v>
      </c>
      <c r="K329" s="140">
        <f t="shared" si="121"/>
        <v>227674733</v>
      </c>
      <c r="L329" s="140">
        <f t="shared" si="121"/>
        <v>334905947</v>
      </c>
      <c r="M329" s="140">
        <f t="shared" si="121"/>
        <v>0</v>
      </c>
      <c r="N329" s="140">
        <f t="shared" si="121"/>
        <v>0</v>
      </c>
      <c r="O329" s="140">
        <f t="shared" si="121"/>
        <v>0</v>
      </c>
      <c r="P329" s="140">
        <f t="shared" si="121"/>
        <v>0</v>
      </c>
      <c r="Q329" s="140">
        <f t="shared" si="121"/>
        <v>0</v>
      </c>
      <c r="R329" s="140">
        <f t="shared" si="121"/>
        <v>0</v>
      </c>
      <c r="S329" s="140">
        <f t="shared" si="121"/>
        <v>0</v>
      </c>
      <c r="T329" s="229">
        <f t="shared" si="91"/>
        <v>1.0465810843749999</v>
      </c>
      <c r="U329" s="230">
        <f t="shared" si="92"/>
        <v>100</v>
      </c>
      <c r="Y329" s="87" t="s">
        <v>0</v>
      </c>
      <c r="Z329" s="87" t="str">
        <f t="shared" ref="Z329:AA340" si="122">MID(C329,8,99)</f>
        <v/>
      </c>
      <c r="AA329" s="87" t="str">
        <f t="shared" si="122"/>
        <v/>
      </c>
    </row>
    <row r="330" spans="1:27" s="87" customFormat="1" ht="11.25" customHeight="1" x14ac:dyDescent="0.15">
      <c r="A330" s="96"/>
      <c r="B330" s="97" t="s">
        <v>447</v>
      </c>
      <c r="C330" s="97"/>
      <c r="D330" s="97"/>
      <c r="E330" s="97"/>
      <c r="F330" s="99">
        <f t="shared" ref="F330:S330" si="123">F331+F334+F339</f>
        <v>32000000000</v>
      </c>
      <c r="G330" s="141">
        <f t="shared" si="123"/>
        <v>37158785000</v>
      </c>
      <c r="H330" s="141">
        <f t="shared" si="123"/>
        <v>-5158785000</v>
      </c>
      <c r="I330" s="99">
        <f t="shared" si="123"/>
        <v>227674733</v>
      </c>
      <c r="J330" s="99">
        <f t="shared" si="123"/>
        <v>334905947</v>
      </c>
      <c r="K330" s="99">
        <f t="shared" si="123"/>
        <v>227674733</v>
      </c>
      <c r="L330" s="99">
        <f t="shared" si="123"/>
        <v>334905947</v>
      </c>
      <c r="M330" s="99">
        <f t="shared" si="123"/>
        <v>0</v>
      </c>
      <c r="N330" s="99">
        <f t="shared" si="123"/>
        <v>0</v>
      </c>
      <c r="O330" s="99">
        <f t="shared" si="123"/>
        <v>0</v>
      </c>
      <c r="P330" s="99">
        <f t="shared" si="123"/>
        <v>0</v>
      </c>
      <c r="Q330" s="99">
        <f t="shared" si="123"/>
        <v>0</v>
      </c>
      <c r="R330" s="99">
        <f t="shared" si="123"/>
        <v>0</v>
      </c>
      <c r="S330" s="99">
        <f t="shared" si="123"/>
        <v>0</v>
      </c>
      <c r="T330" s="231">
        <f t="shared" si="91"/>
        <v>1.0465810843749999</v>
      </c>
      <c r="U330" s="231">
        <f t="shared" si="92"/>
        <v>100</v>
      </c>
      <c r="V330" s="87" t="s">
        <v>433</v>
      </c>
      <c r="Y330" s="87" t="s">
        <v>0</v>
      </c>
      <c r="Z330" s="87" t="str">
        <f t="shared" si="122"/>
        <v/>
      </c>
      <c r="AA330" s="87" t="str">
        <f t="shared" si="122"/>
        <v/>
      </c>
    </row>
    <row r="331" spans="1:27" s="87" customFormat="1" ht="11.25" customHeight="1" x14ac:dyDescent="0.15">
      <c r="A331" s="102"/>
      <c r="B331" s="96"/>
      <c r="C331" s="103" t="str">
        <f>W333</f>
        <v>711-00 잉여금</v>
      </c>
      <c r="D331" s="103"/>
      <c r="E331" s="103"/>
      <c r="F331" s="115">
        <f t="shared" ref="F331:S331" si="124">F332</f>
        <v>23000000000</v>
      </c>
      <c r="G331" s="116">
        <f t="shared" si="124"/>
        <v>33658785000</v>
      </c>
      <c r="H331" s="116">
        <f t="shared" si="124"/>
        <v>-10658785000</v>
      </c>
      <c r="I331" s="115">
        <f t="shared" si="124"/>
        <v>0</v>
      </c>
      <c r="J331" s="115">
        <f t="shared" si="124"/>
        <v>0</v>
      </c>
      <c r="K331" s="115">
        <f t="shared" si="124"/>
        <v>0</v>
      </c>
      <c r="L331" s="115">
        <f t="shared" si="124"/>
        <v>0</v>
      </c>
      <c r="M331" s="115">
        <f t="shared" si="124"/>
        <v>0</v>
      </c>
      <c r="N331" s="115">
        <f t="shared" si="124"/>
        <v>0</v>
      </c>
      <c r="O331" s="115">
        <f t="shared" si="124"/>
        <v>0</v>
      </c>
      <c r="P331" s="115">
        <f t="shared" si="124"/>
        <v>0</v>
      </c>
      <c r="Q331" s="115">
        <f t="shared" si="124"/>
        <v>0</v>
      </c>
      <c r="R331" s="115">
        <f t="shared" si="124"/>
        <v>0</v>
      </c>
      <c r="S331" s="115">
        <f t="shared" si="124"/>
        <v>0</v>
      </c>
      <c r="T331" s="219">
        <f t="shared" si="91"/>
        <v>0</v>
      </c>
      <c r="U331" s="219" t="str">
        <f t="shared" si="92"/>
        <v/>
      </c>
      <c r="W331" s="87" t="s">
        <v>433</v>
      </c>
      <c r="Y331" s="87" t="s">
        <v>0</v>
      </c>
      <c r="Z331" s="87" t="str">
        <f t="shared" si="122"/>
        <v>잉여금</v>
      </c>
      <c r="AA331" s="87" t="str">
        <f t="shared" si="122"/>
        <v/>
      </c>
    </row>
    <row r="332" spans="1:27" s="87" customFormat="1" ht="11.25" customHeight="1" x14ac:dyDescent="0.15">
      <c r="A332" s="102"/>
      <c r="B332" s="102"/>
      <c r="C332" s="96"/>
      <c r="D332" s="107" t="str">
        <f>X333</f>
        <v>711-01 순세계잉여금</v>
      </c>
      <c r="E332" s="107"/>
      <c r="F332" s="108">
        <v>23000000000</v>
      </c>
      <c r="G332" s="109">
        <v>33658785000</v>
      </c>
      <c r="H332" s="109">
        <v>-10658785000</v>
      </c>
      <c r="I332" s="144">
        <f>SUM(I333:I333)</f>
        <v>0</v>
      </c>
      <c r="J332" s="144">
        <f t="shared" ref="J332:S332" si="125">SUM(J333:J333)</f>
        <v>0</v>
      </c>
      <c r="K332" s="144">
        <f t="shared" si="125"/>
        <v>0</v>
      </c>
      <c r="L332" s="144">
        <f t="shared" si="125"/>
        <v>0</v>
      </c>
      <c r="M332" s="144">
        <f t="shared" si="125"/>
        <v>0</v>
      </c>
      <c r="N332" s="144">
        <f t="shared" si="125"/>
        <v>0</v>
      </c>
      <c r="O332" s="144">
        <f t="shared" si="125"/>
        <v>0</v>
      </c>
      <c r="P332" s="144">
        <f t="shared" si="125"/>
        <v>0</v>
      </c>
      <c r="Q332" s="144">
        <f t="shared" si="125"/>
        <v>0</v>
      </c>
      <c r="R332" s="144">
        <f t="shared" si="125"/>
        <v>0</v>
      </c>
      <c r="S332" s="144">
        <f t="shared" si="125"/>
        <v>0</v>
      </c>
      <c r="T332" s="220">
        <f t="shared" si="91"/>
        <v>0</v>
      </c>
      <c r="U332" s="220" t="str">
        <f t="shared" si="92"/>
        <v/>
      </c>
      <c r="X332" s="87" t="s">
        <v>434</v>
      </c>
      <c r="Y332" s="87" t="s">
        <v>0</v>
      </c>
      <c r="Z332" s="87" t="str">
        <f t="shared" si="122"/>
        <v/>
      </c>
      <c r="AA332" s="87" t="str">
        <f t="shared" si="122"/>
        <v>순세계잉여금</v>
      </c>
    </row>
    <row r="333" spans="1:27" s="87" customFormat="1" ht="11.25" customHeight="1" x14ac:dyDescent="0.15">
      <c r="A333" s="96"/>
      <c r="B333" s="96"/>
      <c r="C333" s="96"/>
      <c r="D333" s="96"/>
      <c r="E333" s="96" t="str">
        <f>Y333</f>
        <v>711-001-000 순세계잉여금</v>
      </c>
      <c r="F333" s="110"/>
      <c r="G333" s="110"/>
      <c r="H333" s="110"/>
      <c r="I333" s="179">
        <v>0</v>
      </c>
      <c r="J333" s="179">
        <v>0</v>
      </c>
      <c r="K333" s="179">
        <v>0</v>
      </c>
      <c r="L333" s="179">
        <v>0</v>
      </c>
      <c r="M333" s="179">
        <v>0</v>
      </c>
      <c r="N333" s="179">
        <v>0</v>
      </c>
      <c r="O333" s="179">
        <v>0</v>
      </c>
      <c r="P333" s="179">
        <v>0</v>
      </c>
      <c r="Q333" s="180">
        <f>J333-L333-P333</f>
        <v>0</v>
      </c>
      <c r="R333" s="111">
        <f>Q333-S333</f>
        <v>0</v>
      </c>
      <c r="S333" s="111">
        <v>0</v>
      </c>
      <c r="T333" s="221" t="str">
        <f t="shared" si="91"/>
        <v/>
      </c>
      <c r="U333" s="222" t="str">
        <f t="shared" si="92"/>
        <v/>
      </c>
      <c r="W333" s="113" t="s">
        <v>448</v>
      </c>
      <c r="X333" s="113" t="s">
        <v>449</v>
      </c>
      <c r="Y333" s="113" t="s">
        <v>339</v>
      </c>
      <c r="Z333" s="87" t="str">
        <f t="shared" si="122"/>
        <v/>
      </c>
      <c r="AA333" s="87" t="str">
        <f t="shared" si="122"/>
        <v/>
      </c>
    </row>
    <row r="334" spans="1:27" s="87" customFormat="1" ht="11.25" customHeight="1" x14ac:dyDescent="0.15">
      <c r="A334" s="102"/>
      <c r="B334" s="96"/>
      <c r="C334" s="103" t="str">
        <f>W336</f>
        <v>712-00 전년도이월금</v>
      </c>
      <c r="D334" s="103"/>
      <c r="E334" s="103"/>
      <c r="F334" s="115">
        <f t="shared" ref="F334:S334" si="126">F335+F337</f>
        <v>9000000000</v>
      </c>
      <c r="G334" s="116">
        <f t="shared" si="126"/>
        <v>3500000000</v>
      </c>
      <c r="H334" s="116">
        <f t="shared" si="126"/>
        <v>5500000000</v>
      </c>
      <c r="I334" s="115">
        <f t="shared" si="126"/>
        <v>0</v>
      </c>
      <c r="J334" s="115">
        <f t="shared" si="126"/>
        <v>0</v>
      </c>
      <c r="K334" s="115">
        <f t="shared" si="126"/>
        <v>0</v>
      </c>
      <c r="L334" s="115">
        <f t="shared" si="126"/>
        <v>0</v>
      </c>
      <c r="M334" s="115">
        <f t="shared" si="126"/>
        <v>0</v>
      </c>
      <c r="N334" s="115">
        <f t="shared" si="126"/>
        <v>0</v>
      </c>
      <c r="O334" s="115">
        <f t="shared" si="126"/>
        <v>0</v>
      </c>
      <c r="P334" s="115">
        <f t="shared" si="126"/>
        <v>0</v>
      </c>
      <c r="Q334" s="115">
        <f t="shared" si="126"/>
        <v>0</v>
      </c>
      <c r="R334" s="115">
        <f t="shared" si="126"/>
        <v>0</v>
      </c>
      <c r="S334" s="115">
        <f t="shared" si="126"/>
        <v>0</v>
      </c>
      <c r="T334" s="219">
        <f t="shared" si="91"/>
        <v>0</v>
      </c>
      <c r="U334" s="219" t="str">
        <f t="shared" si="92"/>
        <v/>
      </c>
      <c r="W334" s="87" t="s">
        <v>433</v>
      </c>
      <c r="Y334" s="87" t="s">
        <v>0</v>
      </c>
      <c r="Z334" s="87" t="str">
        <f t="shared" si="122"/>
        <v>전년도이월금</v>
      </c>
      <c r="AA334" s="87" t="str">
        <f t="shared" si="122"/>
        <v/>
      </c>
    </row>
    <row r="335" spans="1:27" s="87" customFormat="1" ht="11.25" customHeight="1" x14ac:dyDescent="0.15">
      <c r="A335" s="102"/>
      <c r="B335" s="102"/>
      <c r="C335" s="96"/>
      <c r="D335" s="107" t="str">
        <f>X336</f>
        <v>712-01 국고보조금사용잔액</v>
      </c>
      <c r="E335" s="107"/>
      <c r="F335" s="108">
        <v>6000000000</v>
      </c>
      <c r="G335" s="109">
        <v>2000000000</v>
      </c>
      <c r="H335" s="109">
        <v>4000000000</v>
      </c>
      <c r="I335" s="144">
        <f>SUM(I336:I336)</f>
        <v>0</v>
      </c>
      <c r="J335" s="144">
        <f t="shared" ref="J335:S335" si="127">SUM(J336:J336)</f>
        <v>0</v>
      </c>
      <c r="K335" s="144">
        <f t="shared" si="127"/>
        <v>0</v>
      </c>
      <c r="L335" s="144">
        <f t="shared" si="127"/>
        <v>0</v>
      </c>
      <c r="M335" s="144">
        <f t="shared" si="127"/>
        <v>0</v>
      </c>
      <c r="N335" s="144">
        <f t="shared" si="127"/>
        <v>0</v>
      </c>
      <c r="O335" s="144">
        <f t="shared" si="127"/>
        <v>0</v>
      </c>
      <c r="P335" s="144">
        <f t="shared" si="127"/>
        <v>0</v>
      </c>
      <c r="Q335" s="144">
        <f t="shared" si="127"/>
        <v>0</v>
      </c>
      <c r="R335" s="144">
        <f t="shared" si="127"/>
        <v>0</v>
      </c>
      <c r="S335" s="144">
        <f t="shared" si="127"/>
        <v>0</v>
      </c>
      <c r="T335" s="220">
        <f t="shared" si="91"/>
        <v>0</v>
      </c>
      <c r="U335" s="220" t="str">
        <f t="shared" si="92"/>
        <v/>
      </c>
      <c r="X335" s="87" t="s">
        <v>434</v>
      </c>
      <c r="Y335" s="87" t="s">
        <v>0</v>
      </c>
      <c r="Z335" s="87" t="str">
        <f t="shared" si="122"/>
        <v/>
      </c>
      <c r="AA335" s="87" t="str">
        <f t="shared" si="122"/>
        <v>국고보조금사용잔액</v>
      </c>
    </row>
    <row r="336" spans="1:27" s="87" customFormat="1" ht="11.25" customHeight="1" x14ac:dyDescent="0.15">
      <c r="A336" s="96"/>
      <c r="B336" s="96"/>
      <c r="C336" s="96"/>
      <c r="D336" s="96"/>
      <c r="E336" s="96" t="str">
        <f>Y336</f>
        <v>712-001-000 국고보조금사용잔액</v>
      </c>
      <c r="F336" s="110"/>
      <c r="G336" s="110"/>
      <c r="H336" s="110"/>
      <c r="I336" s="179">
        <v>0</v>
      </c>
      <c r="J336" s="179">
        <v>0</v>
      </c>
      <c r="K336" s="179">
        <v>0</v>
      </c>
      <c r="L336" s="179">
        <v>0</v>
      </c>
      <c r="M336" s="179">
        <v>0</v>
      </c>
      <c r="N336" s="179">
        <v>0</v>
      </c>
      <c r="O336" s="179">
        <v>0</v>
      </c>
      <c r="P336" s="179">
        <v>0</v>
      </c>
      <c r="Q336" s="180">
        <f>J336-L336-P336</f>
        <v>0</v>
      </c>
      <c r="R336" s="111">
        <f>Q336-S336</f>
        <v>0</v>
      </c>
      <c r="S336" s="111">
        <v>0</v>
      </c>
      <c r="T336" s="221" t="str">
        <f t="shared" ref="T336:T343" si="128">IFERROR((L336/F336)*100,"")</f>
        <v/>
      </c>
      <c r="U336" s="222" t="str">
        <f t="shared" ref="U336:U343" si="129">IFERROR((L336/J336)*100,"")</f>
        <v/>
      </c>
      <c r="W336" s="113" t="s">
        <v>340</v>
      </c>
      <c r="X336" s="113" t="s">
        <v>341</v>
      </c>
      <c r="Y336" s="113" t="s">
        <v>342</v>
      </c>
      <c r="Z336" s="87" t="str">
        <f t="shared" si="122"/>
        <v/>
      </c>
      <c r="AA336" s="87" t="str">
        <f t="shared" si="122"/>
        <v/>
      </c>
    </row>
    <row r="337" spans="1:27" s="87" customFormat="1" ht="11.25" customHeight="1" x14ac:dyDescent="0.15">
      <c r="A337" s="102"/>
      <c r="B337" s="102"/>
      <c r="C337" s="96"/>
      <c r="D337" s="107" t="str">
        <f>X338</f>
        <v>712-02 시도비보조금사용잔액</v>
      </c>
      <c r="E337" s="107"/>
      <c r="F337" s="108">
        <v>3000000000</v>
      </c>
      <c r="G337" s="109">
        <v>1500000000</v>
      </c>
      <c r="H337" s="109">
        <v>1500000000</v>
      </c>
      <c r="I337" s="144">
        <f>SUM(I338:I338)</f>
        <v>0</v>
      </c>
      <c r="J337" s="144">
        <f t="shared" ref="J337:S337" si="130">SUM(J338:J338)</f>
        <v>0</v>
      </c>
      <c r="K337" s="144">
        <f t="shared" si="130"/>
        <v>0</v>
      </c>
      <c r="L337" s="144">
        <f t="shared" si="130"/>
        <v>0</v>
      </c>
      <c r="M337" s="144">
        <f t="shared" si="130"/>
        <v>0</v>
      </c>
      <c r="N337" s="144">
        <f t="shared" si="130"/>
        <v>0</v>
      </c>
      <c r="O337" s="144">
        <f t="shared" si="130"/>
        <v>0</v>
      </c>
      <c r="P337" s="144">
        <f t="shared" si="130"/>
        <v>0</v>
      </c>
      <c r="Q337" s="144">
        <f t="shared" si="130"/>
        <v>0</v>
      </c>
      <c r="R337" s="144">
        <f t="shared" si="130"/>
        <v>0</v>
      </c>
      <c r="S337" s="144">
        <f t="shared" si="130"/>
        <v>0</v>
      </c>
      <c r="T337" s="220">
        <f t="shared" si="128"/>
        <v>0</v>
      </c>
      <c r="U337" s="220" t="str">
        <f t="shared" si="129"/>
        <v/>
      </c>
      <c r="X337" s="87" t="s">
        <v>434</v>
      </c>
      <c r="Y337" s="87" t="s">
        <v>0</v>
      </c>
      <c r="Z337" s="87" t="str">
        <f t="shared" si="122"/>
        <v/>
      </c>
      <c r="AA337" s="87" t="str">
        <f t="shared" si="122"/>
        <v>시도비보조금사용잔액</v>
      </c>
    </row>
    <row r="338" spans="1:27" s="87" customFormat="1" ht="11.25" customHeight="1" x14ac:dyDescent="0.15">
      <c r="A338" s="96"/>
      <c r="B338" s="96"/>
      <c r="C338" s="96"/>
      <c r="D338" s="96"/>
      <c r="E338" s="96" t="str">
        <f>Y338</f>
        <v>712-051-000 시도비보조금사용잔액</v>
      </c>
      <c r="F338" s="110"/>
      <c r="G338" s="110"/>
      <c r="H338" s="110"/>
      <c r="I338" s="179">
        <v>0</v>
      </c>
      <c r="J338" s="179">
        <v>0</v>
      </c>
      <c r="K338" s="179">
        <v>0</v>
      </c>
      <c r="L338" s="179">
        <v>0</v>
      </c>
      <c r="M338" s="179">
        <v>0</v>
      </c>
      <c r="N338" s="179">
        <v>0</v>
      </c>
      <c r="O338" s="179">
        <v>0</v>
      </c>
      <c r="P338" s="179">
        <v>0</v>
      </c>
      <c r="Q338" s="180">
        <f>J338-L338-P338</f>
        <v>0</v>
      </c>
      <c r="R338" s="111">
        <f>Q338-S338</f>
        <v>0</v>
      </c>
      <c r="S338" s="111">
        <v>0</v>
      </c>
      <c r="T338" s="221" t="str">
        <f t="shared" si="128"/>
        <v/>
      </c>
      <c r="U338" s="222" t="str">
        <f t="shared" si="129"/>
        <v/>
      </c>
      <c r="W338" s="113" t="s">
        <v>340</v>
      </c>
      <c r="X338" s="113" t="s">
        <v>343</v>
      </c>
      <c r="Y338" s="113" t="s">
        <v>344</v>
      </c>
      <c r="Z338" s="87" t="str">
        <f t="shared" si="122"/>
        <v/>
      </c>
      <c r="AA338" s="87" t="str">
        <f t="shared" si="122"/>
        <v/>
      </c>
    </row>
    <row r="339" spans="1:27" s="87" customFormat="1" ht="11.25" customHeight="1" x14ac:dyDescent="0.15">
      <c r="A339" s="102"/>
      <c r="B339" s="96"/>
      <c r="C339" s="103" t="str">
        <f>W341</f>
        <v>715-00 보조금등반환금</v>
      </c>
      <c r="D339" s="103"/>
      <c r="E339" s="103"/>
      <c r="F339" s="115">
        <f t="shared" ref="F339:S339" si="131">F340+F342</f>
        <v>0</v>
      </c>
      <c r="G339" s="116">
        <f t="shared" si="131"/>
        <v>0</v>
      </c>
      <c r="H339" s="116">
        <f t="shared" si="131"/>
        <v>0</v>
      </c>
      <c r="I339" s="115">
        <f t="shared" si="131"/>
        <v>227674733</v>
      </c>
      <c r="J339" s="115">
        <f t="shared" si="131"/>
        <v>334905947</v>
      </c>
      <c r="K339" s="115">
        <f t="shared" si="131"/>
        <v>227674733</v>
      </c>
      <c r="L339" s="115">
        <f t="shared" si="131"/>
        <v>334905947</v>
      </c>
      <c r="M339" s="115">
        <f t="shared" si="131"/>
        <v>0</v>
      </c>
      <c r="N339" s="115">
        <f t="shared" si="131"/>
        <v>0</v>
      </c>
      <c r="O339" s="115">
        <f t="shared" si="131"/>
        <v>0</v>
      </c>
      <c r="P339" s="115">
        <f t="shared" si="131"/>
        <v>0</v>
      </c>
      <c r="Q339" s="115">
        <f t="shared" si="131"/>
        <v>0</v>
      </c>
      <c r="R339" s="115">
        <f t="shared" si="131"/>
        <v>0</v>
      </c>
      <c r="S339" s="115">
        <f t="shared" si="131"/>
        <v>0</v>
      </c>
      <c r="T339" s="232" t="str">
        <f t="shared" si="128"/>
        <v/>
      </c>
      <c r="U339" s="219">
        <f t="shared" si="129"/>
        <v>100</v>
      </c>
      <c r="W339" s="87" t="s">
        <v>433</v>
      </c>
      <c r="Y339" s="87" t="s">
        <v>0</v>
      </c>
      <c r="Z339" s="87" t="str">
        <f t="shared" si="122"/>
        <v>보조금등반환금</v>
      </c>
      <c r="AA339" s="87" t="str">
        <f t="shared" si="122"/>
        <v/>
      </c>
    </row>
    <row r="340" spans="1:27" s="87" customFormat="1" ht="11.25" customHeight="1" x14ac:dyDescent="0.15">
      <c r="A340" s="102"/>
      <c r="B340" s="102"/>
      <c r="C340" s="96"/>
      <c r="D340" s="107" t="str">
        <f>X341</f>
        <v>715-01 국고보조금등반환금</v>
      </c>
      <c r="E340" s="107"/>
      <c r="F340" s="108">
        <v>0</v>
      </c>
      <c r="G340" s="109">
        <v>0</v>
      </c>
      <c r="H340" s="109">
        <v>0</v>
      </c>
      <c r="I340" s="144">
        <f>SUM(I341:I341)</f>
        <v>193822439</v>
      </c>
      <c r="J340" s="144">
        <f t="shared" ref="J340:S340" si="132">SUM(J341:J341)</f>
        <v>196202468</v>
      </c>
      <c r="K340" s="144">
        <f t="shared" si="132"/>
        <v>193822439</v>
      </c>
      <c r="L340" s="144">
        <f t="shared" si="132"/>
        <v>196202468</v>
      </c>
      <c r="M340" s="144">
        <f t="shared" si="132"/>
        <v>0</v>
      </c>
      <c r="N340" s="144">
        <f t="shared" si="132"/>
        <v>0</v>
      </c>
      <c r="O340" s="144">
        <f t="shared" si="132"/>
        <v>0</v>
      </c>
      <c r="P340" s="144">
        <f t="shared" si="132"/>
        <v>0</v>
      </c>
      <c r="Q340" s="144">
        <f t="shared" si="132"/>
        <v>0</v>
      </c>
      <c r="R340" s="144">
        <f t="shared" si="132"/>
        <v>0</v>
      </c>
      <c r="S340" s="144">
        <f t="shared" si="132"/>
        <v>0</v>
      </c>
      <c r="T340" s="220" t="str">
        <f t="shared" si="128"/>
        <v/>
      </c>
      <c r="U340" s="220">
        <f t="shared" si="129"/>
        <v>100</v>
      </c>
      <c r="X340" s="87" t="s">
        <v>434</v>
      </c>
      <c r="Y340" s="87" t="s">
        <v>0</v>
      </c>
      <c r="Z340" s="87" t="str">
        <f t="shared" si="122"/>
        <v/>
      </c>
      <c r="AA340" s="87" t="str">
        <f t="shared" si="122"/>
        <v>국고보조금등반환금</v>
      </c>
    </row>
    <row r="341" spans="1:27" s="156" customFormat="1" ht="20.100000000000001" customHeight="1" x14ac:dyDescent="0.15">
      <c r="A341" s="96"/>
      <c r="B341" s="96"/>
      <c r="C341" s="96"/>
      <c r="D341" s="96"/>
      <c r="E341" s="96" t="str">
        <f>Y341</f>
        <v>715-001-000 국고보조금등반환금</v>
      </c>
      <c r="F341" s="110"/>
      <c r="G341" s="110"/>
      <c r="H341" s="110"/>
      <c r="I341" s="179">
        <v>193822439</v>
      </c>
      <c r="J341" s="179">
        <v>196202468</v>
      </c>
      <c r="K341" s="179">
        <v>193822439</v>
      </c>
      <c r="L341" s="179">
        <v>196202468</v>
      </c>
      <c r="M341" s="179">
        <v>0</v>
      </c>
      <c r="N341" s="179">
        <v>0</v>
      </c>
      <c r="O341" s="179">
        <v>0</v>
      </c>
      <c r="P341" s="179">
        <v>0</v>
      </c>
      <c r="Q341" s="180">
        <f>J341-L341-P341</f>
        <v>0</v>
      </c>
      <c r="R341" s="111">
        <f>Q341-S341</f>
        <v>0</v>
      </c>
      <c r="S341" s="111">
        <v>0</v>
      </c>
      <c r="T341" s="221" t="str">
        <f t="shared" si="128"/>
        <v/>
      </c>
      <c r="U341" s="222">
        <f t="shared" si="129"/>
        <v>100</v>
      </c>
      <c r="V341" s="87"/>
      <c r="W341" s="113" t="s">
        <v>345</v>
      </c>
      <c r="X341" s="113" t="s">
        <v>346</v>
      </c>
      <c r="Y341" s="113" t="s">
        <v>347</v>
      </c>
    </row>
    <row r="342" spans="1:27" s="156" customFormat="1" ht="20.100000000000001" customHeight="1" x14ac:dyDescent="0.15">
      <c r="A342" s="102"/>
      <c r="B342" s="102"/>
      <c r="C342" s="96"/>
      <c r="D342" s="107" t="str">
        <f>X343</f>
        <v>715-02 시도비보조금등반환금</v>
      </c>
      <c r="E342" s="107"/>
      <c r="F342" s="108">
        <v>0</v>
      </c>
      <c r="G342" s="109">
        <v>0</v>
      </c>
      <c r="H342" s="109">
        <v>0</v>
      </c>
      <c r="I342" s="144">
        <f>SUM(I343:I343)</f>
        <v>33852294</v>
      </c>
      <c r="J342" s="144">
        <f t="shared" ref="J342:S342" si="133">SUM(J343:J343)</f>
        <v>138703479</v>
      </c>
      <c r="K342" s="144">
        <f t="shared" si="133"/>
        <v>33852294</v>
      </c>
      <c r="L342" s="144">
        <f t="shared" si="133"/>
        <v>138703479</v>
      </c>
      <c r="M342" s="144">
        <f t="shared" si="133"/>
        <v>0</v>
      </c>
      <c r="N342" s="144">
        <f t="shared" si="133"/>
        <v>0</v>
      </c>
      <c r="O342" s="144">
        <f t="shared" si="133"/>
        <v>0</v>
      </c>
      <c r="P342" s="144">
        <f t="shared" si="133"/>
        <v>0</v>
      </c>
      <c r="Q342" s="144">
        <f t="shared" si="133"/>
        <v>0</v>
      </c>
      <c r="R342" s="144">
        <f t="shared" si="133"/>
        <v>0</v>
      </c>
      <c r="S342" s="144">
        <f t="shared" si="133"/>
        <v>0</v>
      </c>
      <c r="T342" s="220" t="str">
        <f t="shared" si="128"/>
        <v/>
      </c>
      <c r="U342" s="220">
        <f t="shared" si="129"/>
        <v>100</v>
      </c>
      <c r="V342" s="87"/>
      <c r="W342" s="87"/>
      <c r="X342" s="87" t="s">
        <v>434</v>
      </c>
      <c r="Y342" s="87" t="s">
        <v>0</v>
      </c>
    </row>
    <row r="343" spans="1:27" s="156" customFormat="1" ht="20.100000000000001" customHeight="1" x14ac:dyDescent="0.15">
      <c r="A343" s="147"/>
      <c r="B343" s="147"/>
      <c r="C343" s="147"/>
      <c r="D343" s="148"/>
      <c r="E343" s="147" t="str">
        <f>Y343</f>
        <v>715-051-000 시도비보조금등반환금</v>
      </c>
      <c r="F343" s="149"/>
      <c r="G343" s="149"/>
      <c r="H343" s="149"/>
      <c r="I343" s="179">
        <v>33852294</v>
      </c>
      <c r="J343" s="179">
        <v>138703479</v>
      </c>
      <c r="K343" s="179">
        <v>33852294</v>
      </c>
      <c r="L343" s="179">
        <v>138703479</v>
      </c>
      <c r="M343" s="179">
        <v>0</v>
      </c>
      <c r="N343" s="179">
        <v>0</v>
      </c>
      <c r="O343" s="179">
        <v>0</v>
      </c>
      <c r="P343" s="179">
        <v>0</v>
      </c>
      <c r="Q343" s="186">
        <f>J343-L343-P343</f>
        <v>0</v>
      </c>
      <c r="R343" s="150">
        <f>Q343-S343</f>
        <v>0</v>
      </c>
      <c r="S343" s="111">
        <v>0</v>
      </c>
      <c r="T343" s="233" t="str">
        <f t="shared" si="128"/>
        <v/>
      </c>
      <c r="U343" s="234">
        <f t="shared" si="129"/>
        <v>100</v>
      </c>
      <c r="V343" s="87"/>
      <c r="W343" s="151" t="s">
        <v>345</v>
      </c>
      <c r="X343" s="151" t="s">
        <v>348</v>
      </c>
      <c r="Y343" s="151" t="s">
        <v>292</v>
      </c>
    </row>
    <row r="344" spans="1:27" s="156" customFormat="1" ht="20.100000000000001" customHeight="1" x14ac:dyDescent="0.15">
      <c r="A344" s="188"/>
      <c r="B344" s="188"/>
      <c r="C344" s="188"/>
      <c r="D344" s="152"/>
      <c r="E344" s="189"/>
      <c r="F344" s="235"/>
      <c r="G344" s="235"/>
      <c r="H344" s="190"/>
      <c r="I344" s="190"/>
      <c r="J344" s="190"/>
      <c r="K344" s="190"/>
      <c r="L344" s="190"/>
      <c r="M344" s="190"/>
      <c r="N344" s="190"/>
      <c r="O344" s="190"/>
      <c r="P344" s="190"/>
      <c r="Q344" s="191"/>
      <c r="R344" s="191"/>
      <c r="S344" s="191"/>
      <c r="T344" s="236"/>
      <c r="U344" s="237"/>
    </row>
    <row r="345" spans="1:27" s="156" customFormat="1" ht="20.100000000000001" customHeight="1" x14ac:dyDescent="0.15">
      <c r="A345" s="152"/>
      <c r="B345" s="152"/>
      <c r="C345" s="152"/>
      <c r="D345" s="152"/>
      <c r="E345" s="152"/>
      <c r="F345" s="153"/>
      <c r="G345" s="153"/>
      <c r="H345" s="153"/>
      <c r="I345" s="154"/>
      <c r="J345" s="154"/>
      <c r="K345" s="154"/>
      <c r="L345" s="154"/>
      <c r="M345" s="154"/>
      <c r="N345" s="154"/>
      <c r="O345" s="154"/>
      <c r="P345" s="154"/>
      <c r="Q345" s="155"/>
      <c r="R345" s="155"/>
      <c r="S345" s="155"/>
      <c r="T345" s="238"/>
      <c r="U345" s="239"/>
    </row>
    <row r="346" spans="1:27" s="156" customFormat="1" ht="20.100000000000001" customHeight="1" x14ac:dyDescent="0.15">
      <c r="A346" s="152"/>
      <c r="B346" s="152"/>
      <c r="C346" s="152"/>
      <c r="D346" s="152"/>
      <c r="E346" s="152"/>
      <c r="F346" s="157"/>
      <c r="G346" s="157"/>
      <c r="H346" s="157"/>
      <c r="I346" s="158"/>
      <c r="J346" s="158"/>
      <c r="K346" s="158"/>
      <c r="L346" s="158"/>
      <c r="M346" s="158"/>
      <c r="N346" s="158"/>
      <c r="O346" s="158"/>
      <c r="P346" s="158"/>
      <c r="Q346" s="158"/>
      <c r="R346" s="158"/>
      <c r="S346" s="158"/>
      <c r="T346" s="238"/>
      <c r="U346" s="238"/>
    </row>
    <row r="347" spans="1:27" s="156" customFormat="1" ht="20.100000000000001" customHeight="1" x14ac:dyDescent="0.15">
      <c r="A347" s="152"/>
      <c r="B347" s="152"/>
      <c r="C347" s="152"/>
      <c r="D347" s="152"/>
      <c r="E347" s="152"/>
      <c r="F347" s="153"/>
      <c r="G347" s="153"/>
      <c r="H347" s="153"/>
      <c r="I347" s="159"/>
      <c r="J347" s="160"/>
      <c r="K347" s="160"/>
      <c r="L347" s="160"/>
      <c r="M347" s="161"/>
      <c r="N347" s="160"/>
      <c r="O347" s="160"/>
      <c r="P347" s="160"/>
      <c r="Q347" s="159"/>
      <c r="R347" s="159"/>
      <c r="S347" s="159"/>
      <c r="T347" s="238"/>
      <c r="U347" s="238"/>
    </row>
    <row r="348" spans="1:27" s="156" customFormat="1" ht="20.100000000000001" customHeight="1" x14ac:dyDescent="0.15">
      <c r="A348" s="152"/>
      <c r="B348" s="152"/>
      <c r="C348" s="152"/>
      <c r="D348" s="152"/>
      <c r="E348" s="152"/>
      <c r="F348" s="153"/>
      <c r="G348" s="153"/>
      <c r="H348" s="153"/>
      <c r="I348" s="159"/>
      <c r="J348" s="160"/>
      <c r="K348" s="160"/>
      <c r="L348" s="160"/>
      <c r="M348" s="161"/>
      <c r="N348" s="160"/>
      <c r="O348" s="160"/>
      <c r="P348" s="160"/>
      <c r="Q348" s="159"/>
      <c r="R348" s="159"/>
      <c r="S348" s="159"/>
      <c r="T348" s="238"/>
      <c r="U348" s="238"/>
    </row>
    <row r="349" spans="1:27" s="156" customFormat="1" ht="20.100000000000001" customHeight="1" x14ac:dyDescent="0.15">
      <c r="A349" s="152"/>
      <c r="B349" s="152"/>
      <c r="C349" s="152"/>
      <c r="D349" s="152"/>
      <c r="E349" s="152"/>
      <c r="F349" s="153"/>
      <c r="G349" s="153"/>
      <c r="H349" s="153"/>
      <c r="I349" s="159"/>
      <c r="J349" s="160"/>
      <c r="K349" s="160"/>
      <c r="L349" s="160"/>
      <c r="M349" s="161"/>
      <c r="N349" s="160"/>
      <c r="O349" s="160"/>
      <c r="P349" s="160"/>
      <c r="Q349" s="159"/>
      <c r="R349" s="159"/>
      <c r="S349" s="159"/>
      <c r="T349" s="238"/>
      <c r="U349" s="238"/>
    </row>
    <row r="350" spans="1:27" s="156" customFormat="1" ht="20.100000000000001" customHeight="1" x14ac:dyDescent="0.15">
      <c r="A350" s="152"/>
      <c r="B350" s="152"/>
      <c r="C350" s="152"/>
      <c r="D350" s="152"/>
      <c r="E350" s="152"/>
      <c r="F350" s="153"/>
      <c r="G350" s="153"/>
      <c r="H350" s="153"/>
      <c r="I350" s="159"/>
      <c r="J350" s="160"/>
      <c r="K350" s="160"/>
      <c r="L350" s="160"/>
      <c r="M350" s="161"/>
      <c r="N350" s="160"/>
      <c r="O350" s="160"/>
      <c r="P350" s="160"/>
      <c r="Q350" s="159"/>
      <c r="R350" s="159"/>
      <c r="S350" s="159"/>
      <c r="T350" s="238"/>
      <c r="U350" s="238"/>
    </row>
    <row r="351" spans="1:27" s="156" customFormat="1" ht="20.100000000000001" customHeight="1" x14ac:dyDescent="0.15">
      <c r="A351" s="152"/>
      <c r="B351" s="152"/>
      <c r="C351" s="152"/>
      <c r="D351" s="152"/>
      <c r="E351" s="152"/>
      <c r="F351" s="153"/>
      <c r="G351" s="153"/>
      <c r="H351" s="153"/>
      <c r="I351" s="159"/>
      <c r="J351" s="160"/>
      <c r="K351" s="160"/>
      <c r="L351" s="160"/>
      <c r="M351" s="161"/>
      <c r="N351" s="160"/>
      <c r="O351" s="160"/>
      <c r="P351" s="160"/>
      <c r="Q351" s="159"/>
      <c r="R351" s="159"/>
      <c r="S351" s="159"/>
      <c r="T351" s="238"/>
      <c r="U351" s="238"/>
    </row>
    <row r="352" spans="1:27" s="156" customFormat="1" ht="20.100000000000001" customHeight="1" x14ac:dyDescent="0.15">
      <c r="A352" s="152"/>
      <c r="B352" s="152"/>
      <c r="C352" s="152"/>
      <c r="D352" s="152"/>
      <c r="E352" s="152"/>
      <c r="F352" s="153"/>
      <c r="G352" s="153"/>
      <c r="H352" s="153"/>
      <c r="I352" s="159"/>
      <c r="J352" s="160"/>
      <c r="K352" s="160"/>
      <c r="L352" s="160"/>
      <c r="M352" s="161"/>
      <c r="N352" s="160"/>
      <c r="O352" s="160"/>
      <c r="P352" s="160"/>
      <c r="Q352" s="159"/>
      <c r="R352" s="159"/>
      <c r="S352" s="159"/>
      <c r="T352" s="238"/>
      <c r="U352" s="238"/>
    </row>
    <row r="353" spans="1:21" s="156" customFormat="1" ht="20.100000000000001" customHeight="1" x14ac:dyDescent="0.15">
      <c r="A353" s="152"/>
      <c r="B353" s="152"/>
      <c r="C353" s="152"/>
      <c r="D353" s="152"/>
      <c r="E353" s="152"/>
      <c r="F353" s="153"/>
      <c r="G353" s="153"/>
      <c r="H353" s="153"/>
      <c r="I353" s="159"/>
      <c r="J353" s="160"/>
      <c r="K353" s="160"/>
      <c r="L353" s="160"/>
      <c r="M353" s="161"/>
      <c r="N353" s="160"/>
      <c r="O353" s="160"/>
      <c r="P353" s="160"/>
      <c r="Q353" s="159"/>
      <c r="R353" s="159"/>
      <c r="S353" s="159"/>
      <c r="T353" s="238"/>
      <c r="U353" s="238"/>
    </row>
    <row r="354" spans="1:21" s="156" customFormat="1" ht="20.100000000000001" customHeight="1" x14ac:dyDescent="0.15">
      <c r="A354" s="152"/>
      <c r="B354" s="152"/>
      <c r="C354" s="152"/>
      <c r="D354" s="152"/>
      <c r="E354" s="152"/>
      <c r="F354" s="153"/>
      <c r="G354" s="153"/>
      <c r="H354" s="153"/>
      <c r="I354" s="159"/>
      <c r="J354" s="160"/>
      <c r="K354" s="160"/>
      <c r="L354" s="160"/>
      <c r="M354" s="161"/>
      <c r="N354" s="160"/>
      <c r="O354" s="160"/>
      <c r="P354" s="160"/>
      <c r="Q354" s="159"/>
      <c r="R354" s="159"/>
      <c r="S354" s="159"/>
      <c r="T354" s="238"/>
      <c r="U354" s="238"/>
    </row>
    <row r="355" spans="1:21" s="156" customFormat="1" ht="20.100000000000001" customHeight="1" x14ac:dyDescent="0.15">
      <c r="A355" s="152"/>
      <c r="B355" s="152"/>
      <c r="C355" s="152"/>
      <c r="D355" s="152"/>
      <c r="E355" s="152"/>
      <c r="F355" s="153"/>
      <c r="G355" s="153"/>
      <c r="H355" s="153"/>
      <c r="I355" s="159"/>
      <c r="J355" s="160"/>
      <c r="K355" s="160"/>
      <c r="L355" s="160"/>
      <c r="M355" s="161"/>
      <c r="N355" s="160"/>
      <c r="O355" s="160"/>
      <c r="P355" s="160"/>
      <c r="Q355" s="159"/>
      <c r="R355" s="159"/>
      <c r="S355" s="159"/>
      <c r="T355" s="238"/>
      <c r="U355" s="238"/>
    </row>
    <row r="356" spans="1:21" s="156" customFormat="1" ht="20.100000000000001" customHeight="1" x14ac:dyDescent="0.15">
      <c r="A356" s="152"/>
      <c r="B356" s="152"/>
      <c r="C356" s="152"/>
      <c r="D356" s="152"/>
      <c r="E356" s="152"/>
      <c r="F356" s="153"/>
      <c r="G356" s="153"/>
      <c r="H356" s="153"/>
      <c r="I356" s="159"/>
      <c r="J356" s="160"/>
      <c r="K356" s="160"/>
      <c r="L356" s="160"/>
      <c r="M356" s="161"/>
      <c r="N356" s="160"/>
      <c r="O356" s="160"/>
      <c r="P356" s="160"/>
      <c r="Q356" s="159"/>
      <c r="R356" s="159"/>
      <c r="S356" s="159"/>
      <c r="T356" s="238"/>
      <c r="U356" s="238"/>
    </row>
    <row r="357" spans="1:21" s="156" customFormat="1" ht="20.100000000000001" customHeight="1" x14ac:dyDescent="0.15">
      <c r="A357" s="152"/>
      <c r="B357" s="152"/>
      <c r="C357" s="152"/>
      <c r="D357" s="152"/>
      <c r="E357" s="152"/>
      <c r="F357" s="153"/>
      <c r="G357" s="153"/>
      <c r="H357" s="153"/>
      <c r="I357" s="159"/>
      <c r="J357" s="160"/>
      <c r="K357" s="160"/>
      <c r="L357" s="160"/>
      <c r="M357" s="161"/>
      <c r="N357" s="160"/>
      <c r="O357" s="160"/>
      <c r="P357" s="160"/>
      <c r="Q357" s="159"/>
      <c r="R357" s="159"/>
      <c r="S357" s="159"/>
      <c r="T357" s="238"/>
      <c r="U357" s="238"/>
    </row>
    <row r="358" spans="1:21" s="156" customFormat="1" ht="20.100000000000001" customHeight="1" x14ac:dyDescent="0.15">
      <c r="A358" s="152"/>
      <c r="B358" s="152"/>
      <c r="C358" s="152"/>
      <c r="D358" s="152"/>
      <c r="E358" s="152"/>
      <c r="F358" s="153"/>
      <c r="G358" s="153"/>
      <c r="H358" s="153"/>
      <c r="I358" s="159"/>
      <c r="J358" s="160"/>
      <c r="K358" s="160"/>
      <c r="L358" s="160"/>
      <c r="M358" s="161"/>
      <c r="N358" s="160"/>
      <c r="O358" s="160"/>
      <c r="P358" s="160"/>
      <c r="Q358" s="159"/>
      <c r="R358" s="159"/>
      <c r="S358" s="159"/>
      <c r="T358" s="238"/>
      <c r="U358" s="238"/>
    </row>
    <row r="359" spans="1:21" s="156" customFormat="1" ht="20.100000000000001" customHeight="1" x14ac:dyDescent="0.15">
      <c r="A359" s="152"/>
      <c r="B359" s="152"/>
      <c r="C359" s="152"/>
      <c r="D359" s="152"/>
      <c r="E359" s="152"/>
      <c r="F359" s="153"/>
      <c r="G359" s="153"/>
      <c r="H359" s="153"/>
      <c r="I359" s="159"/>
      <c r="J359" s="160"/>
      <c r="K359" s="160"/>
      <c r="L359" s="160"/>
      <c r="M359" s="161"/>
      <c r="N359" s="160"/>
      <c r="O359" s="160"/>
      <c r="P359" s="160"/>
      <c r="Q359" s="159"/>
      <c r="R359" s="159"/>
      <c r="S359" s="159"/>
      <c r="T359" s="238"/>
      <c r="U359" s="238"/>
    </row>
    <row r="360" spans="1:21" s="156" customFormat="1" ht="20.100000000000001" customHeight="1" x14ac:dyDescent="0.15">
      <c r="A360" s="152"/>
      <c r="B360" s="152"/>
      <c r="C360" s="152"/>
      <c r="D360" s="152"/>
      <c r="E360" s="152"/>
      <c r="F360" s="153"/>
      <c r="G360" s="153"/>
      <c r="H360" s="153"/>
      <c r="I360" s="159"/>
      <c r="J360" s="160"/>
      <c r="K360" s="160"/>
      <c r="L360" s="160"/>
      <c r="M360" s="161"/>
      <c r="N360" s="160"/>
      <c r="O360" s="160"/>
      <c r="P360" s="160"/>
      <c r="Q360" s="159"/>
      <c r="R360" s="159"/>
      <c r="S360" s="159"/>
      <c r="T360" s="238"/>
      <c r="U360" s="238"/>
    </row>
    <row r="361" spans="1:21" s="156" customFormat="1" ht="20.100000000000001" customHeight="1" x14ac:dyDescent="0.15">
      <c r="A361" s="152"/>
      <c r="B361" s="152"/>
      <c r="C361" s="152"/>
      <c r="D361" s="152"/>
      <c r="E361" s="152"/>
      <c r="F361" s="153"/>
      <c r="G361" s="153"/>
      <c r="H361" s="153"/>
      <c r="I361" s="159"/>
      <c r="J361" s="160"/>
      <c r="K361" s="160"/>
      <c r="L361" s="160"/>
      <c r="M361" s="161"/>
      <c r="N361" s="160"/>
      <c r="O361" s="160"/>
      <c r="P361" s="160"/>
      <c r="Q361" s="159"/>
      <c r="R361" s="159"/>
      <c r="S361" s="159"/>
      <c r="T361" s="238"/>
      <c r="U361" s="238"/>
    </row>
    <row r="362" spans="1:21" s="156" customFormat="1" ht="20.100000000000001" customHeight="1" x14ac:dyDescent="0.15">
      <c r="A362" s="152"/>
      <c r="B362" s="152"/>
      <c r="C362" s="152"/>
      <c r="D362" s="152"/>
      <c r="E362" s="152"/>
      <c r="F362" s="153"/>
      <c r="G362" s="153"/>
      <c r="H362" s="153"/>
      <c r="I362" s="159"/>
      <c r="J362" s="160"/>
      <c r="K362" s="160"/>
      <c r="L362" s="160"/>
      <c r="M362" s="161"/>
      <c r="N362" s="160"/>
      <c r="O362" s="160"/>
      <c r="P362" s="160"/>
      <c r="Q362" s="159"/>
      <c r="R362" s="159"/>
      <c r="S362" s="159"/>
      <c r="T362" s="238"/>
      <c r="U362" s="238"/>
    </row>
    <row r="363" spans="1:21" s="156" customFormat="1" ht="20.100000000000001" customHeight="1" x14ac:dyDescent="0.15">
      <c r="A363" s="152"/>
      <c r="B363" s="152"/>
      <c r="C363" s="152"/>
      <c r="D363" s="152"/>
      <c r="E363" s="152"/>
      <c r="F363" s="153"/>
      <c r="G363" s="153"/>
      <c r="H363" s="153"/>
      <c r="I363" s="159"/>
      <c r="J363" s="160"/>
      <c r="K363" s="160"/>
      <c r="L363" s="160"/>
      <c r="M363" s="161"/>
      <c r="N363" s="160"/>
      <c r="O363" s="160"/>
      <c r="P363" s="160"/>
      <c r="Q363" s="159"/>
      <c r="R363" s="159"/>
      <c r="S363" s="159"/>
      <c r="T363" s="238"/>
      <c r="U363" s="238"/>
    </row>
    <row r="364" spans="1:21" s="156" customFormat="1" ht="20.100000000000001" customHeight="1" x14ac:dyDescent="0.15">
      <c r="A364" s="152"/>
      <c r="B364" s="152"/>
      <c r="C364" s="152"/>
      <c r="D364" s="152"/>
      <c r="E364" s="152"/>
      <c r="F364" s="153"/>
      <c r="G364" s="153"/>
      <c r="H364" s="153"/>
      <c r="I364" s="159"/>
      <c r="J364" s="160"/>
      <c r="K364" s="160"/>
      <c r="L364" s="160"/>
      <c r="M364" s="161"/>
      <c r="N364" s="160"/>
      <c r="O364" s="160"/>
      <c r="P364" s="160"/>
      <c r="Q364" s="159"/>
      <c r="R364" s="159"/>
      <c r="S364" s="159"/>
      <c r="T364" s="238"/>
      <c r="U364" s="238"/>
    </row>
    <row r="365" spans="1:21" s="156" customFormat="1" ht="20.100000000000001" customHeight="1" x14ac:dyDescent="0.15">
      <c r="A365" s="152"/>
      <c r="B365" s="152"/>
      <c r="C365" s="152"/>
      <c r="D365" s="152"/>
      <c r="E365" s="152"/>
      <c r="F365" s="153"/>
      <c r="G365" s="153"/>
      <c r="H365" s="153"/>
      <c r="I365" s="159"/>
      <c r="J365" s="160"/>
      <c r="K365" s="160"/>
      <c r="L365" s="160"/>
      <c r="M365" s="161"/>
      <c r="N365" s="160"/>
      <c r="O365" s="160"/>
      <c r="P365" s="160"/>
      <c r="Q365" s="159"/>
      <c r="R365" s="159"/>
      <c r="S365" s="159"/>
      <c r="T365" s="238"/>
      <c r="U365" s="238"/>
    </row>
    <row r="366" spans="1:21" s="156" customFormat="1" ht="20.100000000000001" customHeight="1" x14ac:dyDescent="0.15">
      <c r="A366" s="152"/>
      <c r="B366" s="152"/>
      <c r="C366" s="152"/>
      <c r="D366" s="152"/>
      <c r="E366" s="152"/>
      <c r="F366" s="153"/>
      <c r="G366" s="153"/>
      <c r="H366" s="153"/>
      <c r="I366" s="159"/>
      <c r="J366" s="160"/>
      <c r="K366" s="160"/>
      <c r="L366" s="160"/>
      <c r="M366" s="161"/>
      <c r="N366" s="160"/>
      <c r="O366" s="160"/>
      <c r="P366" s="160"/>
      <c r="Q366" s="159"/>
      <c r="R366" s="159"/>
      <c r="S366" s="159"/>
      <c r="T366" s="238"/>
      <c r="U366" s="238"/>
    </row>
    <row r="367" spans="1:21" s="156" customFormat="1" ht="20.100000000000001" customHeight="1" x14ac:dyDescent="0.15">
      <c r="A367" s="152"/>
      <c r="B367" s="152"/>
      <c r="C367" s="152"/>
      <c r="D367" s="152"/>
      <c r="E367" s="152"/>
      <c r="F367" s="153"/>
      <c r="G367" s="153"/>
      <c r="H367" s="153"/>
      <c r="I367" s="159"/>
      <c r="J367" s="160"/>
      <c r="K367" s="160"/>
      <c r="L367" s="160"/>
      <c r="M367" s="161"/>
      <c r="N367" s="160"/>
      <c r="O367" s="160"/>
      <c r="P367" s="160"/>
      <c r="Q367" s="159"/>
      <c r="R367" s="159"/>
      <c r="S367" s="159"/>
      <c r="T367" s="238"/>
      <c r="U367" s="238"/>
    </row>
    <row r="368" spans="1:21" s="156" customFormat="1" ht="20.100000000000001" customHeight="1" x14ac:dyDescent="0.15">
      <c r="A368" s="152"/>
      <c r="B368" s="152"/>
      <c r="C368" s="152"/>
      <c r="D368" s="152"/>
      <c r="E368" s="152"/>
      <c r="F368" s="153"/>
      <c r="G368" s="153"/>
      <c r="H368" s="153"/>
      <c r="I368" s="159"/>
      <c r="J368" s="160"/>
      <c r="K368" s="160"/>
      <c r="L368" s="160"/>
      <c r="M368" s="161"/>
      <c r="N368" s="160"/>
      <c r="O368" s="160"/>
      <c r="P368" s="160"/>
      <c r="Q368" s="159"/>
      <c r="R368" s="159"/>
      <c r="S368" s="159"/>
      <c r="T368" s="238"/>
      <c r="U368" s="238"/>
    </row>
    <row r="369" spans="1:21" s="156" customFormat="1" ht="20.100000000000001" customHeight="1" x14ac:dyDescent="0.15">
      <c r="A369" s="152"/>
      <c r="B369" s="152"/>
      <c r="C369" s="152"/>
      <c r="D369" s="152"/>
      <c r="E369" s="152"/>
      <c r="F369" s="153"/>
      <c r="G369" s="153"/>
      <c r="H369" s="153"/>
      <c r="I369" s="159"/>
      <c r="J369" s="160"/>
      <c r="K369" s="160"/>
      <c r="L369" s="160"/>
      <c r="M369" s="161"/>
      <c r="N369" s="160"/>
      <c r="O369" s="160"/>
      <c r="P369" s="160"/>
      <c r="Q369" s="159"/>
      <c r="R369" s="159"/>
      <c r="S369" s="159"/>
      <c r="T369" s="238"/>
      <c r="U369" s="238"/>
    </row>
    <row r="370" spans="1:21" s="156" customFormat="1" ht="20.100000000000001" customHeight="1" x14ac:dyDescent="0.15">
      <c r="A370" s="152"/>
      <c r="B370" s="152"/>
      <c r="C370" s="152"/>
      <c r="D370" s="152"/>
      <c r="E370" s="152"/>
      <c r="F370" s="153"/>
      <c r="G370" s="153"/>
      <c r="H370" s="153"/>
      <c r="I370" s="159"/>
      <c r="J370" s="160"/>
      <c r="K370" s="160"/>
      <c r="L370" s="160"/>
      <c r="M370" s="161"/>
      <c r="N370" s="160"/>
      <c r="O370" s="160"/>
      <c r="P370" s="160"/>
      <c r="Q370" s="159"/>
      <c r="R370" s="159"/>
      <c r="S370" s="159"/>
      <c r="T370" s="238"/>
      <c r="U370" s="238"/>
    </row>
    <row r="371" spans="1:21" s="156" customFormat="1" ht="20.100000000000001" customHeight="1" x14ac:dyDescent="0.15">
      <c r="A371" s="152"/>
      <c r="B371" s="152"/>
      <c r="C371" s="152"/>
      <c r="D371" s="152"/>
      <c r="E371" s="152"/>
      <c r="F371" s="153"/>
      <c r="G371" s="153"/>
      <c r="H371" s="153"/>
      <c r="I371" s="159"/>
      <c r="J371" s="160"/>
      <c r="K371" s="160"/>
      <c r="L371" s="160"/>
      <c r="M371" s="161"/>
      <c r="N371" s="160"/>
      <c r="O371" s="160"/>
      <c r="P371" s="160"/>
      <c r="Q371" s="159"/>
      <c r="R371" s="159"/>
      <c r="S371" s="159"/>
      <c r="T371" s="238"/>
      <c r="U371" s="238"/>
    </row>
    <row r="372" spans="1:21" s="156" customFormat="1" ht="20.100000000000001" customHeight="1" x14ac:dyDescent="0.15">
      <c r="A372" s="152"/>
      <c r="B372" s="152"/>
      <c r="C372" s="152"/>
      <c r="D372" s="152"/>
      <c r="E372" s="152"/>
      <c r="F372" s="153"/>
      <c r="G372" s="153"/>
      <c r="H372" s="153"/>
      <c r="I372" s="159"/>
      <c r="J372" s="160"/>
      <c r="K372" s="160"/>
      <c r="L372" s="160"/>
      <c r="M372" s="161"/>
      <c r="N372" s="160"/>
      <c r="O372" s="160"/>
      <c r="P372" s="160"/>
      <c r="Q372" s="159"/>
      <c r="R372" s="159"/>
      <c r="S372" s="159"/>
      <c r="T372" s="238"/>
      <c r="U372" s="238"/>
    </row>
    <row r="373" spans="1:21" s="156" customFormat="1" ht="20.100000000000001" customHeight="1" x14ac:dyDescent="0.15">
      <c r="A373" s="152"/>
      <c r="B373" s="152"/>
      <c r="C373" s="152"/>
      <c r="D373" s="152"/>
      <c r="E373" s="152"/>
      <c r="F373" s="153"/>
      <c r="G373" s="153"/>
      <c r="H373" s="153"/>
      <c r="I373" s="159"/>
      <c r="J373" s="160"/>
      <c r="K373" s="160"/>
      <c r="L373" s="160"/>
      <c r="M373" s="161"/>
      <c r="N373" s="160"/>
      <c r="O373" s="160"/>
      <c r="P373" s="160"/>
      <c r="Q373" s="159"/>
      <c r="R373" s="159"/>
      <c r="S373" s="159"/>
      <c r="T373" s="238"/>
      <c r="U373" s="238"/>
    </row>
    <row r="374" spans="1:21" s="156" customFormat="1" ht="20.100000000000001" customHeight="1" x14ac:dyDescent="0.15">
      <c r="A374" s="152"/>
      <c r="B374" s="152"/>
      <c r="C374" s="152"/>
      <c r="D374" s="152"/>
      <c r="E374" s="152"/>
      <c r="F374" s="153"/>
      <c r="G374" s="153"/>
      <c r="H374" s="153"/>
      <c r="I374" s="159"/>
      <c r="J374" s="160"/>
      <c r="K374" s="160"/>
      <c r="L374" s="160"/>
      <c r="M374" s="161"/>
      <c r="N374" s="160"/>
      <c r="O374" s="160"/>
      <c r="P374" s="160"/>
      <c r="Q374" s="159"/>
      <c r="R374" s="159"/>
      <c r="S374" s="159"/>
      <c r="T374" s="238"/>
      <c r="U374" s="238"/>
    </row>
    <row r="375" spans="1:21" s="156" customFormat="1" ht="20.100000000000001" customHeight="1" x14ac:dyDescent="0.15">
      <c r="A375" s="152"/>
      <c r="B375" s="152"/>
      <c r="C375" s="152"/>
      <c r="D375" s="152"/>
      <c r="E375" s="152"/>
      <c r="F375" s="153"/>
      <c r="G375" s="153"/>
      <c r="H375" s="153"/>
      <c r="I375" s="159"/>
      <c r="J375" s="160"/>
      <c r="K375" s="160"/>
      <c r="L375" s="160"/>
      <c r="M375" s="161"/>
      <c r="N375" s="160"/>
      <c r="O375" s="160"/>
      <c r="P375" s="160"/>
      <c r="Q375" s="159"/>
      <c r="R375" s="159"/>
      <c r="S375" s="159"/>
      <c r="T375" s="238"/>
      <c r="U375" s="238"/>
    </row>
    <row r="376" spans="1:21" s="156" customFormat="1" ht="20.100000000000001" customHeight="1" x14ac:dyDescent="0.15">
      <c r="A376" s="152"/>
      <c r="B376" s="152"/>
      <c r="C376" s="152"/>
      <c r="D376" s="162"/>
      <c r="E376" s="162"/>
      <c r="F376" s="153"/>
      <c r="G376" s="153"/>
      <c r="H376" s="153"/>
      <c r="I376" s="159"/>
      <c r="J376" s="160"/>
      <c r="K376" s="160"/>
      <c r="L376" s="160"/>
      <c r="M376" s="161"/>
      <c r="N376" s="160"/>
      <c r="O376" s="160"/>
      <c r="P376" s="160"/>
      <c r="Q376" s="159"/>
      <c r="R376" s="159"/>
      <c r="S376" s="159"/>
      <c r="T376" s="238"/>
      <c r="U376" s="238"/>
    </row>
    <row r="377" spans="1:21" s="156" customFormat="1" ht="20.100000000000001" customHeight="1" x14ac:dyDescent="0.15">
      <c r="A377" s="162"/>
      <c r="B377" s="162"/>
      <c r="C377" s="162"/>
      <c r="D377" s="162"/>
      <c r="E377" s="162"/>
      <c r="F377" s="163"/>
      <c r="G377" s="163"/>
      <c r="H377" s="163"/>
      <c r="I377" s="164"/>
      <c r="J377" s="165"/>
      <c r="K377" s="165"/>
      <c r="L377" s="165"/>
      <c r="M377" s="166"/>
      <c r="N377" s="165"/>
      <c r="O377" s="165"/>
      <c r="P377" s="165"/>
      <c r="Q377" s="164"/>
      <c r="R377" s="164"/>
      <c r="S377" s="164"/>
      <c r="T377" s="238"/>
      <c r="U377" s="238"/>
    </row>
    <row r="378" spans="1:21" s="156" customFormat="1" ht="20.100000000000001" customHeight="1" x14ac:dyDescent="0.15">
      <c r="A378" s="162"/>
      <c r="B378" s="162"/>
      <c r="C378" s="162"/>
      <c r="D378" s="162"/>
      <c r="E378" s="162"/>
      <c r="F378" s="163"/>
      <c r="G378" s="163"/>
      <c r="H378" s="163"/>
      <c r="I378" s="164"/>
      <c r="J378" s="165"/>
      <c r="K378" s="165"/>
      <c r="L378" s="165"/>
      <c r="M378" s="166"/>
      <c r="N378" s="165"/>
      <c r="O378" s="165"/>
      <c r="P378" s="165"/>
      <c r="Q378" s="164"/>
      <c r="R378" s="164"/>
      <c r="S378" s="164"/>
      <c r="T378" s="238"/>
      <c r="U378" s="238"/>
    </row>
    <row r="379" spans="1:21" s="156" customFormat="1" ht="20.100000000000001" customHeight="1" x14ac:dyDescent="0.15">
      <c r="A379" s="162"/>
      <c r="B379" s="162"/>
      <c r="C379" s="162"/>
      <c r="D379" s="162"/>
      <c r="E379" s="162"/>
      <c r="F379" s="163"/>
      <c r="G379" s="163"/>
      <c r="H379" s="163"/>
      <c r="I379" s="164"/>
      <c r="J379" s="165"/>
      <c r="K379" s="165"/>
      <c r="L379" s="165"/>
      <c r="M379" s="166"/>
      <c r="N379" s="165"/>
      <c r="O379" s="165"/>
      <c r="P379" s="165"/>
      <c r="Q379" s="164"/>
      <c r="R379" s="164"/>
      <c r="S379" s="164"/>
      <c r="T379" s="238"/>
      <c r="U379" s="238"/>
    </row>
    <row r="380" spans="1:21" s="156" customFormat="1" ht="20.100000000000001" customHeight="1" x14ac:dyDescent="0.15">
      <c r="A380" s="162"/>
      <c r="B380" s="162"/>
      <c r="C380" s="162"/>
      <c r="D380" s="162"/>
      <c r="E380" s="162"/>
      <c r="F380" s="163"/>
      <c r="G380" s="163"/>
      <c r="H380" s="163"/>
      <c r="I380" s="164"/>
      <c r="J380" s="165"/>
      <c r="K380" s="165"/>
      <c r="L380" s="165"/>
      <c r="M380" s="166"/>
      <c r="N380" s="165"/>
      <c r="O380" s="165"/>
      <c r="P380" s="165"/>
      <c r="Q380" s="164"/>
      <c r="R380" s="164"/>
      <c r="S380" s="164"/>
      <c r="T380" s="238"/>
      <c r="U380" s="238"/>
    </row>
    <row r="381" spans="1:21" s="156" customFormat="1" ht="20.100000000000001" customHeight="1" x14ac:dyDescent="0.15">
      <c r="A381" s="162"/>
      <c r="B381" s="162"/>
      <c r="C381" s="162"/>
      <c r="D381" s="162"/>
      <c r="E381" s="162"/>
      <c r="F381" s="163"/>
      <c r="G381" s="163"/>
      <c r="H381" s="163"/>
      <c r="I381" s="164"/>
      <c r="J381" s="165"/>
      <c r="K381" s="165"/>
      <c r="L381" s="165"/>
      <c r="M381" s="166"/>
      <c r="N381" s="165"/>
      <c r="O381" s="165"/>
      <c r="P381" s="165"/>
      <c r="Q381" s="164"/>
      <c r="R381" s="164"/>
      <c r="S381" s="164"/>
      <c r="T381" s="238"/>
      <c r="U381" s="238"/>
    </row>
    <row r="382" spans="1:21" s="156" customFormat="1" ht="20.100000000000001" customHeight="1" x14ac:dyDescent="0.15">
      <c r="A382" s="162"/>
      <c r="B382" s="162"/>
      <c r="C382" s="162"/>
      <c r="D382" s="162"/>
      <c r="E382" s="162"/>
      <c r="F382" s="163"/>
      <c r="G382" s="163"/>
      <c r="H382" s="163"/>
      <c r="I382" s="164"/>
      <c r="J382" s="165"/>
      <c r="K382" s="165"/>
      <c r="L382" s="165"/>
      <c r="M382" s="166"/>
      <c r="N382" s="165"/>
      <c r="O382" s="165"/>
      <c r="P382" s="165"/>
      <c r="Q382" s="164"/>
      <c r="R382" s="164"/>
      <c r="S382" s="164"/>
      <c r="T382" s="238"/>
      <c r="U382" s="238"/>
    </row>
    <row r="383" spans="1:21" s="156" customFormat="1" ht="20.100000000000001" customHeight="1" x14ac:dyDescent="0.15">
      <c r="A383" s="162"/>
      <c r="B383" s="162"/>
      <c r="C383" s="162"/>
      <c r="D383" s="162"/>
      <c r="E383" s="162"/>
      <c r="F383" s="163"/>
      <c r="G383" s="163"/>
      <c r="H383" s="163"/>
      <c r="I383" s="164"/>
      <c r="J383" s="165"/>
      <c r="K383" s="165"/>
      <c r="L383" s="165"/>
      <c r="M383" s="166"/>
      <c r="N383" s="165"/>
      <c r="O383" s="165"/>
      <c r="P383" s="165"/>
      <c r="Q383" s="164"/>
      <c r="R383" s="164"/>
      <c r="S383" s="164"/>
      <c r="T383" s="238"/>
      <c r="U383" s="238"/>
    </row>
    <row r="384" spans="1:21" s="156" customFormat="1" ht="20.100000000000001" customHeight="1" x14ac:dyDescent="0.15">
      <c r="A384" s="162"/>
      <c r="B384" s="162"/>
      <c r="C384" s="162"/>
      <c r="D384" s="162"/>
      <c r="E384" s="162"/>
      <c r="F384" s="163"/>
      <c r="G384" s="163"/>
      <c r="H384" s="163"/>
      <c r="I384" s="164"/>
      <c r="J384" s="165"/>
      <c r="K384" s="165"/>
      <c r="L384" s="165"/>
      <c r="M384" s="166"/>
      <c r="N384" s="165"/>
      <c r="O384" s="165"/>
      <c r="P384" s="165"/>
      <c r="Q384" s="164"/>
      <c r="R384" s="164"/>
      <c r="S384" s="164"/>
      <c r="T384" s="238"/>
      <c r="U384" s="238"/>
    </row>
    <row r="385" spans="1:21" s="156" customFormat="1" ht="20.100000000000001" customHeight="1" x14ac:dyDescent="0.15">
      <c r="A385" s="162"/>
      <c r="B385" s="162"/>
      <c r="C385" s="162"/>
      <c r="D385" s="162"/>
      <c r="E385" s="162"/>
      <c r="F385" s="163"/>
      <c r="G385" s="163"/>
      <c r="H385" s="163"/>
      <c r="I385" s="164"/>
      <c r="J385" s="165"/>
      <c r="K385" s="165"/>
      <c r="L385" s="165"/>
      <c r="M385" s="166"/>
      <c r="N385" s="165"/>
      <c r="O385" s="165"/>
      <c r="P385" s="165"/>
      <c r="Q385" s="164"/>
      <c r="R385" s="164"/>
      <c r="S385" s="164"/>
      <c r="T385" s="238"/>
      <c r="U385" s="238"/>
    </row>
    <row r="386" spans="1:21" s="156" customFormat="1" ht="20.100000000000001" customHeight="1" x14ac:dyDescent="0.15">
      <c r="A386" s="162"/>
      <c r="B386" s="162"/>
      <c r="C386" s="162"/>
      <c r="D386" s="162"/>
      <c r="E386" s="162"/>
      <c r="F386" s="163"/>
      <c r="G386" s="163"/>
      <c r="H386" s="163"/>
      <c r="I386" s="164"/>
      <c r="J386" s="165"/>
      <c r="K386" s="165"/>
      <c r="L386" s="165"/>
      <c r="M386" s="166"/>
      <c r="N386" s="165"/>
      <c r="O386" s="165"/>
      <c r="P386" s="165"/>
      <c r="Q386" s="164"/>
      <c r="R386" s="164"/>
      <c r="S386" s="164"/>
      <c r="T386" s="238"/>
      <c r="U386" s="238"/>
    </row>
    <row r="387" spans="1:21" s="156" customFormat="1" ht="20.100000000000001" customHeight="1" x14ac:dyDescent="0.15">
      <c r="A387" s="162"/>
      <c r="B387" s="162"/>
      <c r="C387" s="162"/>
      <c r="D387" s="162"/>
      <c r="E387" s="162"/>
      <c r="F387" s="163"/>
      <c r="G387" s="163"/>
      <c r="H387" s="163"/>
      <c r="I387" s="164"/>
      <c r="J387" s="165"/>
      <c r="K387" s="165"/>
      <c r="L387" s="165"/>
      <c r="M387" s="166"/>
      <c r="N387" s="165"/>
      <c r="O387" s="165"/>
      <c r="P387" s="165"/>
      <c r="Q387" s="164"/>
      <c r="R387" s="164"/>
      <c r="S387" s="164"/>
      <c r="T387" s="238"/>
      <c r="U387" s="238"/>
    </row>
    <row r="388" spans="1:21" s="156" customFormat="1" ht="20.100000000000001" customHeight="1" x14ac:dyDescent="0.15">
      <c r="A388" s="162"/>
      <c r="B388" s="162"/>
      <c r="C388" s="162"/>
      <c r="D388" s="162"/>
      <c r="E388" s="162"/>
      <c r="F388" s="163"/>
      <c r="G388" s="163"/>
      <c r="H388" s="163"/>
      <c r="I388" s="164"/>
      <c r="J388" s="165"/>
      <c r="K388" s="165"/>
      <c r="L388" s="165"/>
      <c r="M388" s="166"/>
      <c r="N388" s="165"/>
      <c r="O388" s="165"/>
      <c r="P388" s="165"/>
      <c r="Q388" s="164"/>
      <c r="R388" s="164"/>
      <c r="S388" s="164"/>
      <c r="T388" s="238"/>
      <c r="U388" s="238"/>
    </row>
    <row r="389" spans="1:21" s="156" customFormat="1" ht="20.100000000000001" customHeight="1" x14ac:dyDescent="0.15">
      <c r="A389" s="162"/>
      <c r="B389" s="162"/>
      <c r="C389" s="162"/>
      <c r="D389" s="162"/>
      <c r="E389" s="162"/>
      <c r="F389" s="163"/>
      <c r="G389" s="163"/>
      <c r="H389" s="163"/>
      <c r="I389" s="164"/>
      <c r="J389" s="165"/>
      <c r="K389" s="165"/>
      <c r="L389" s="165"/>
      <c r="M389" s="166"/>
      <c r="N389" s="165"/>
      <c r="O389" s="165"/>
      <c r="P389" s="165"/>
      <c r="Q389" s="164"/>
      <c r="R389" s="164"/>
      <c r="S389" s="164"/>
      <c r="T389" s="238"/>
      <c r="U389" s="238"/>
    </row>
    <row r="390" spans="1:21" s="156" customFormat="1" ht="20.100000000000001" customHeight="1" x14ac:dyDescent="0.15">
      <c r="A390" s="162"/>
      <c r="B390" s="162"/>
      <c r="C390" s="162"/>
      <c r="D390" s="162"/>
      <c r="E390" s="162"/>
      <c r="F390" s="163"/>
      <c r="G390" s="163"/>
      <c r="H390" s="163"/>
      <c r="I390" s="164"/>
      <c r="J390" s="165"/>
      <c r="K390" s="165"/>
      <c r="L390" s="165"/>
      <c r="M390" s="166"/>
      <c r="N390" s="165"/>
      <c r="O390" s="165"/>
      <c r="P390" s="165"/>
      <c r="Q390" s="164"/>
      <c r="R390" s="164"/>
      <c r="S390" s="164"/>
      <c r="T390" s="238"/>
      <c r="U390" s="238"/>
    </row>
    <row r="391" spans="1:21" s="156" customFormat="1" ht="20.100000000000001" customHeight="1" x14ac:dyDescent="0.15">
      <c r="A391" s="162"/>
      <c r="B391" s="162"/>
      <c r="C391" s="162"/>
      <c r="D391" s="162"/>
      <c r="E391" s="162"/>
      <c r="F391" s="163"/>
      <c r="G391" s="163"/>
      <c r="H391" s="163"/>
      <c r="I391" s="164"/>
      <c r="J391" s="165"/>
      <c r="K391" s="165"/>
      <c r="L391" s="165"/>
      <c r="M391" s="166"/>
      <c r="N391" s="165"/>
      <c r="O391" s="165"/>
      <c r="P391" s="165"/>
      <c r="Q391" s="164"/>
      <c r="R391" s="164"/>
      <c r="S391" s="164"/>
      <c r="T391" s="238"/>
      <c r="U391" s="238"/>
    </row>
    <row r="392" spans="1:21" s="156" customFormat="1" ht="20.100000000000001" customHeight="1" x14ac:dyDescent="0.15">
      <c r="A392" s="162"/>
      <c r="B392" s="162"/>
      <c r="C392" s="162"/>
      <c r="D392" s="162"/>
      <c r="E392" s="162"/>
      <c r="F392" s="163"/>
      <c r="G392" s="163"/>
      <c r="H392" s="163"/>
      <c r="I392" s="164"/>
      <c r="J392" s="165"/>
      <c r="K392" s="165"/>
      <c r="L392" s="165"/>
      <c r="M392" s="166"/>
      <c r="N392" s="165"/>
      <c r="O392" s="165"/>
      <c r="P392" s="165"/>
      <c r="Q392" s="164"/>
      <c r="R392" s="164"/>
      <c r="S392" s="164"/>
      <c r="T392" s="238"/>
      <c r="U392" s="238"/>
    </row>
    <row r="393" spans="1:21" s="156" customFormat="1" ht="20.100000000000001" customHeight="1" x14ac:dyDescent="0.15">
      <c r="A393" s="162"/>
      <c r="B393" s="162"/>
      <c r="C393" s="162"/>
      <c r="D393" s="162"/>
      <c r="E393" s="162"/>
      <c r="F393" s="163"/>
      <c r="G393" s="163"/>
      <c r="H393" s="163"/>
      <c r="I393" s="164"/>
      <c r="J393" s="165"/>
      <c r="K393" s="165"/>
      <c r="L393" s="165"/>
      <c r="M393" s="166"/>
      <c r="N393" s="165"/>
      <c r="O393" s="165"/>
      <c r="P393" s="165"/>
      <c r="Q393" s="164"/>
      <c r="R393" s="164"/>
      <c r="S393" s="164"/>
      <c r="T393" s="238"/>
      <c r="U393" s="238"/>
    </row>
    <row r="394" spans="1:21" s="156" customFormat="1" ht="20.100000000000001" customHeight="1" x14ac:dyDescent="0.15">
      <c r="A394" s="162"/>
      <c r="B394" s="162"/>
      <c r="C394" s="162"/>
      <c r="D394" s="162"/>
      <c r="E394" s="162"/>
      <c r="F394" s="163"/>
      <c r="G394" s="163"/>
      <c r="H394" s="163"/>
      <c r="I394" s="164"/>
      <c r="J394" s="165"/>
      <c r="K394" s="165"/>
      <c r="L394" s="165"/>
      <c r="M394" s="166"/>
      <c r="N394" s="165"/>
      <c r="O394" s="165"/>
      <c r="P394" s="165"/>
      <c r="Q394" s="164"/>
      <c r="R394" s="164"/>
      <c r="S394" s="164"/>
      <c r="T394" s="238"/>
      <c r="U394" s="238"/>
    </row>
    <row r="395" spans="1:21" s="156" customFormat="1" ht="20.100000000000001" customHeight="1" x14ac:dyDescent="0.15">
      <c r="A395" s="162"/>
      <c r="B395" s="162"/>
      <c r="C395" s="162"/>
      <c r="D395" s="162"/>
      <c r="E395" s="162"/>
      <c r="F395" s="163"/>
      <c r="G395" s="163"/>
      <c r="H395" s="163"/>
      <c r="I395" s="164"/>
      <c r="J395" s="165"/>
      <c r="K395" s="165"/>
      <c r="L395" s="165"/>
      <c r="M395" s="166"/>
      <c r="N395" s="165"/>
      <c r="O395" s="165"/>
      <c r="P395" s="165"/>
      <c r="Q395" s="164"/>
      <c r="R395" s="164"/>
      <c r="S395" s="164"/>
      <c r="T395" s="238"/>
      <c r="U395" s="238"/>
    </row>
    <row r="396" spans="1:21" s="156" customFormat="1" ht="20.100000000000001" customHeight="1" x14ac:dyDescent="0.15">
      <c r="A396" s="162"/>
      <c r="B396" s="162"/>
      <c r="C396" s="162"/>
      <c r="D396" s="162"/>
      <c r="E396" s="162"/>
      <c r="F396" s="163"/>
      <c r="G396" s="163"/>
      <c r="H396" s="163"/>
      <c r="I396" s="164"/>
      <c r="J396" s="165"/>
      <c r="K396" s="165"/>
      <c r="L396" s="165"/>
      <c r="M396" s="166"/>
      <c r="N396" s="165"/>
      <c r="O396" s="165"/>
      <c r="P396" s="165"/>
      <c r="Q396" s="164"/>
      <c r="R396" s="164"/>
      <c r="S396" s="164"/>
      <c r="T396" s="238"/>
      <c r="U396" s="238"/>
    </row>
    <row r="397" spans="1:21" s="156" customFormat="1" ht="20.100000000000001" customHeight="1" x14ac:dyDescent="0.15">
      <c r="A397" s="162"/>
      <c r="B397" s="162"/>
      <c r="C397" s="162"/>
      <c r="D397" s="162"/>
      <c r="E397" s="162"/>
      <c r="F397" s="163"/>
      <c r="G397" s="163"/>
      <c r="H397" s="163"/>
      <c r="I397" s="164"/>
      <c r="J397" s="165"/>
      <c r="K397" s="165"/>
      <c r="L397" s="165"/>
      <c r="M397" s="166"/>
      <c r="N397" s="165"/>
      <c r="O397" s="165"/>
      <c r="P397" s="165"/>
      <c r="Q397" s="164"/>
      <c r="R397" s="164"/>
      <c r="S397" s="164"/>
      <c r="T397" s="238"/>
      <c r="U397" s="238"/>
    </row>
    <row r="398" spans="1:21" s="156" customFormat="1" ht="20.100000000000001" customHeight="1" x14ac:dyDescent="0.15">
      <c r="A398" s="162"/>
      <c r="B398" s="162"/>
      <c r="C398" s="162"/>
      <c r="D398" s="162"/>
      <c r="E398" s="162"/>
      <c r="F398" s="163"/>
      <c r="G398" s="163"/>
      <c r="H398" s="163"/>
      <c r="I398" s="164"/>
      <c r="J398" s="165"/>
      <c r="K398" s="165"/>
      <c r="L398" s="165"/>
      <c r="M398" s="166"/>
      <c r="N398" s="165"/>
      <c r="O398" s="165"/>
      <c r="P398" s="165"/>
      <c r="Q398" s="164"/>
      <c r="R398" s="164"/>
      <c r="S398" s="164"/>
      <c r="T398" s="238"/>
      <c r="U398" s="238"/>
    </row>
    <row r="399" spans="1:21" s="156" customFormat="1" ht="20.100000000000001" customHeight="1" x14ac:dyDescent="0.15">
      <c r="A399" s="162"/>
      <c r="B399" s="162"/>
      <c r="C399" s="162"/>
      <c r="D399" s="162"/>
      <c r="E399" s="162"/>
      <c r="F399" s="163"/>
      <c r="G399" s="163"/>
      <c r="H399" s="163"/>
      <c r="I399" s="164"/>
      <c r="J399" s="165"/>
      <c r="K399" s="165"/>
      <c r="L399" s="165"/>
      <c r="M399" s="166"/>
      <c r="N399" s="165"/>
      <c r="O399" s="165"/>
      <c r="P399" s="165"/>
      <c r="Q399" s="164"/>
      <c r="R399" s="164"/>
      <c r="S399" s="164"/>
      <c r="T399" s="238"/>
      <c r="U399" s="238"/>
    </row>
    <row r="400" spans="1:21" s="156" customFormat="1" ht="20.100000000000001" customHeight="1" x14ac:dyDescent="0.15">
      <c r="A400" s="162"/>
      <c r="B400" s="162"/>
      <c r="C400" s="162"/>
      <c r="D400" s="162"/>
      <c r="E400" s="162"/>
      <c r="F400" s="163"/>
      <c r="G400" s="163"/>
      <c r="H400" s="163"/>
      <c r="I400" s="164"/>
      <c r="J400" s="165"/>
      <c r="K400" s="165"/>
      <c r="L400" s="165"/>
      <c r="M400" s="166"/>
      <c r="N400" s="165"/>
      <c r="O400" s="165"/>
      <c r="P400" s="165"/>
      <c r="Q400" s="164"/>
      <c r="R400" s="164"/>
      <c r="S400" s="164"/>
      <c r="T400" s="238"/>
      <c r="U400" s="238"/>
    </row>
    <row r="401" spans="1:21" s="156" customFormat="1" ht="20.100000000000001" customHeight="1" x14ac:dyDescent="0.15">
      <c r="A401" s="162"/>
      <c r="B401" s="162"/>
      <c r="C401" s="162"/>
      <c r="D401" s="162"/>
      <c r="E401" s="162"/>
      <c r="F401" s="163"/>
      <c r="G401" s="163"/>
      <c r="H401" s="163"/>
      <c r="I401" s="164"/>
      <c r="J401" s="165"/>
      <c r="K401" s="165"/>
      <c r="L401" s="165"/>
      <c r="M401" s="166"/>
      <c r="N401" s="165"/>
      <c r="O401" s="165"/>
      <c r="P401" s="165"/>
      <c r="Q401" s="164"/>
      <c r="R401" s="164"/>
      <c r="S401" s="164"/>
      <c r="T401" s="238"/>
      <c r="U401" s="238"/>
    </row>
    <row r="402" spans="1:21" s="156" customFormat="1" ht="20.100000000000001" customHeight="1" x14ac:dyDescent="0.15">
      <c r="A402" s="162"/>
      <c r="B402" s="162"/>
      <c r="C402" s="162"/>
      <c r="D402" s="162"/>
      <c r="E402" s="162"/>
      <c r="F402" s="163"/>
      <c r="G402" s="163"/>
      <c r="H402" s="163"/>
      <c r="I402" s="164"/>
      <c r="J402" s="165"/>
      <c r="K402" s="165"/>
      <c r="L402" s="165"/>
      <c r="M402" s="166"/>
      <c r="N402" s="165"/>
      <c r="O402" s="165"/>
      <c r="P402" s="165"/>
      <c r="Q402" s="164"/>
      <c r="R402" s="164"/>
      <c r="S402" s="164"/>
      <c r="T402" s="238"/>
      <c r="U402" s="238"/>
    </row>
    <row r="403" spans="1:21" s="156" customFormat="1" ht="20.100000000000001" customHeight="1" x14ac:dyDescent="0.15">
      <c r="A403" s="162"/>
      <c r="B403" s="162"/>
      <c r="C403" s="162"/>
      <c r="D403" s="162"/>
      <c r="E403" s="162"/>
      <c r="F403" s="163"/>
      <c r="G403" s="163"/>
      <c r="H403" s="163"/>
      <c r="I403" s="164"/>
      <c r="J403" s="165"/>
      <c r="K403" s="165"/>
      <c r="L403" s="165"/>
      <c r="M403" s="166"/>
      <c r="N403" s="165"/>
      <c r="O403" s="165"/>
      <c r="P403" s="165"/>
      <c r="Q403" s="164"/>
      <c r="R403" s="164"/>
      <c r="S403" s="164"/>
      <c r="T403" s="238"/>
      <c r="U403" s="238"/>
    </row>
    <row r="404" spans="1:21" s="156" customFormat="1" ht="20.100000000000001" customHeight="1" x14ac:dyDescent="0.15">
      <c r="A404" s="162"/>
      <c r="B404" s="162"/>
      <c r="C404" s="162"/>
      <c r="D404" s="162"/>
      <c r="E404" s="162"/>
      <c r="F404" s="163"/>
      <c r="G404" s="163"/>
      <c r="H404" s="163"/>
      <c r="I404" s="164"/>
      <c r="J404" s="165"/>
      <c r="K404" s="165"/>
      <c r="L404" s="165"/>
      <c r="M404" s="166"/>
      <c r="N404" s="165"/>
      <c r="O404" s="165"/>
      <c r="P404" s="165"/>
      <c r="Q404" s="164"/>
      <c r="R404" s="164"/>
      <c r="S404" s="164"/>
      <c r="T404" s="238"/>
      <c r="U404" s="238"/>
    </row>
    <row r="405" spans="1:21" s="156" customFormat="1" ht="20.100000000000001" customHeight="1" x14ac:dyDescent="0.15">
      <c r="A405" s="162"/>
      <c r="B405" s="162"/>
      <c r="C405" s="162"/>
      <c r="D405" s="162"/>
      <c r="E405" s="162"/>
      <c r="F405" s="163"/>
      <c r="G405" s="163"/>
      <c r="H405" s="163"/>
      <c r="I405" s="164"/>
      <c r="J405" s="165"/>
      <c r="K405" s="165"/>
      <c r="L405" s="165"/>
      <c r="M405" s="166"/>
      <c r="N405" s="165"/>
      <c r="O405" s="165"/>
      <c r="P405" s="165"/>
      <c r="Q405" s="164"/>
      <c r="R405" s="164"/>
      <c r="S405" s="164"/>
      <c r="T405" s="238"/>
      <c r="U405" s="238"/>
    </row>
    <row r="406" spans="1:21" s="156" customFormat="1" ht="20.100000000000001" customHeight="1" x14ac:dyDescent="0.15">
      <c r="A406" s="162"/>
      <c r="B406" s="162"/>
      <c r="C406" s="162"/>
      <c r="D406" s="162"/>
      <c r="E406" s="162"/>
      <c r="F406" s="163"/>
      <c r="G406" s="163"/>
      <c r="H406" s="163"/>
      <c r="I406" s="164"/>
      <c r="J406" s="165"/>
      <c r="K406" s="165"/>
      <c r="L406" s="165"/>
      <c r="M406" s="166"/>
      <c r="N406" s="165"/>
      <c r="O406" s="165"/>
      <c r="P406" s="165"/>
      <c r="Q406" s="164"/>
      <c r="R406" s="164"/>
      <c r="S406" s="164"/>
      <c r="T406" s="238"/>
      <c r="U406" s="238"/>
    </row>
    <row r="407" spans="1:21" s="156" customFormat="1" ht="20.100000000000001" customHeight="1" x14ac:dyDescent="0.15">
      <c r="A407" s="162"/>
      <c r="B407" s="162"/>
      <c r="C407" s="162"/>
      <c r="D407" s="162"/>
      <c r="E407" s="162"/>
      <c r="F407" s="163"/>
      <c r="G407" s="163"/>
      <c r="H407" s="163"/>
      <c r="I407" s="164"/>
      <c r="J407" s="165"/>
      <c r="K407" s="165"/>
      <c r="L407" s="165"/>
      <c r="M407" s="166"/>
      <c r="N407" s="165"/>
      <c r="O407" s="165"/>
      <c r="P407" s="165"/>
      <c r="Q407" s="164"/>
      <c r="R407" s="164"/>
      <c r="S407" s="164"/>
      <c r="T407" s="238"/>
      <c r="U407" s="238"/>
    </row>
    <row r="408" spans="1:21" s="156" customFormat="1" ht="20.100000000000001" customHeight="1" x14ac:dyDescent="0.15">
      <c r="A408" s="162"/>
      <c r="B408" s="162"/>
      <c r="C408" s="162"/>
      <c r="D408" s="162"/>
      <c r="E408" s="162"/>
      <c r="F408" s="163"/>
      <c r="G408" s="163"/>
      <c r="H408" s="163"/>
      <c r="I408" s="164"/>
      <c r="J408" s="165"/>
      <c r="K408" s="165"/>
      <c r="L408" s="165"/>
      <c r="M408" s="166"/>
      <c r="N408" s="165"/>
      <c r="O408" s="165"/>
      <c r="P408" s="165"/>
      <c r="Q408" s="164"/>
      <c r="R408" s="164"/>
      <c r="S408" s="164"/>
      <c r="T408" s="238"/>
      <c r="U408" s="238"/>
    </row>
    <row r="409" spans="1:21" s="156" customFormat="1" ht="20.100000000000001" customHeight="1" x14ac:dyDescent="0.15">
      <c r="A409" s="162"/>
      <c r="B409" s="162"/>
      <c r="C409" s="162"/>
      <c r="D409" s="162"/>
      <c r="E409" s="162"/>
      <c r="F409" s="163"/>
      <c r="G409" s="163"/>
      <c r="H409" s="163"/>
      <c r="I409" s="164"/>
      <c r="J409" s="165"/>
      <c r="K409" s="165"/>
      <c r="L409" s="165"/>
      <c r="M409" s="166"/>
      <c r="N409" s="165"/>
      <c r="O409" s="165"/>
      <c r="P409" s="165"/>
      <c r="Q409" s="164"/>
      <c r="R409" s="164"/>
      <c r="S409" s="164"/>
      <c r="T409" s="238"/>
      <c r="U409" s="238"/>
    </row>
    <row r="410" spans="1:21" s="156" customFormat="1" ht="20.100000000000001" customHeight="1" x14ac:dyDescent="0.15">
      <c r="A410" s="162"/>
      <c r="B410" s="162"/>
      <c r="C410" s="162"/>
      <c r="D410" s="162"/>
      <c r="E410" s="162"/>
      <c r="F410" s="163"/>
      <c r="G410" s="163"/>
      <c r="H410" s="163"/>
      <c r="I410" s="164"/>
      <c r="J410" s="165"/>
      <c r="K410" s="165"/>
      <c r="L410" s="165"/>
      <c r="M410" s="166"/>
      <c r="N410" s="165"/>
      <c r="O410" s="165"/>
      <c r="P410" s="165"/>
      <c r="Q410" s="164"/>
      <c r="R410" s="164"/>
      <c r="S410" s="164"/>
      <c r="T410" s="238"/>
      <c r="U410" s="238"/>
    </row>
    <row r="411" spans="1:21" s="156" customFormat="1" ht="20.100000000000001" customHeight="1" x14ac:dyDescent="0.15">
      <c r="A411" s="162"/>
      <c r="B411" s="162"/>
      <c r="C411" s="162"/>
      <c r="D411" s="162"/>
      <c r="E411" s="162"/>
      <c r="F411" s="163"/>
      <c r="G411" s="163"/>
      <c r="H411" s="163"/>
      <c r="I411" s="164"/>
      <c r="J411" s="165"/>
      <c r="K411" s="165"/>
      <c r="L411" s="165"/>
      <c r="M411" s="166"/>
      <c r="N411" s="165"/>
      <c r="O411" s="165"/>
      <c r="P411" s="165"/>
      <c r="Q411" s="164"/>
      <c r="R411" s="164"/>
      <c r="S411" s="164"/>
      <c r="T411" s="238"/>
      <c r="U411" s="238"/>
    </row>
    <row r="412" spans="1:21" s="156" customFormat="1" ht="20.100000000000001" customHeight="1" x14ac:dyDescent="0.15">
      <c r="A412" s="162"/>
      <c r="B412" s="162"/>
      <c r="C412" s="162"/>
      <c r="D412" s="162"/>
      <c r="E412" s="162"/>
      <c r="F412" s="163"/>
      <c r="G412" s="163"/>
      <c r="H412" s="163"/>
      <c r="I412" s="164"/>
      <c r="J412" s="165"/>
      <c r="K412" s="165"/>
      <c r="L412" s="165"/>
      <c r="M412" s="166"/>
      <c r="N412" s="165"/>
      <c r="O412" s="165"/>
      <c r="P412" s="165"/>
      <c r="Q412" s="164"/>
      <c r="R412" s="164"/>
      <c r="S412" s="164"/>
      <c r="T412" s="238"/>
      <c r="U412" s="238"/>
    </row>
    <row r="413" spans="1:21" s="156" customFormat="1" ht="20.100000000000001" customHeight="1" x14ac:dyDescent="0.15">
      <c r="A413" s="162"/>
      <c r="B413" s="162"/>
      <c r="C413" s="162"/>
      <c r="D413" s="162"/>
      <c r="E413" s="162"/>
      <c r="F413" s="163"/>
      <c r="G413" s="163"/>
      <c r="H413" s="163"/>
      <c r="I413" s="164"/>
      <c r="J413" s="165"/>
      <c r="K413" s="165"/>
      <c r="L413" s="165"/>
      <c r="M413" s="166"/>
      <c r="N413" s="165"/>
      <c r="O413" s="165"/>
      <c r="P413" s="165"/>
      <c r="Q413" s="164"/>
      <c r="R413" s="164"/>
      <c r="S413" s="164"/>
      <c r="T413" s="238"/>
      <c r="U413" s="238"/>
    </row>
    <row r="414" spans="1:21" s="156" customFormat="1" ht="20.100000000000001" customHeight="1" x14ac:dyDescent="0.15">
      <c r="A414" s="162"/>
      <c r="B414" s="162"/>
      <c r="C414" s="162"/>
      <c r="D414" s="162"/>
      <c r="E414" s="162"/>
      <c r="F414" s="163"/>
      <c r="G414" s="163"/>
      <c r="H414" s="163"/>
      <c r="I414" s="164"/>
      <c r="J414" s="165"/>
      <c r="K414" s="165"/>
      <c r="L414" s="165"/>
      <c r="M414" s="166"/>
      <c r="N414" s="165"/>
      <c r="O414" s="165"/>
      <c r="P414" s="165"/>
      <c r="Q414" s="164"/>
      <c r="R414" s="164"/>
      <c r="S414" s="164"/>
      <c r="T414" s="238"/>
      <c r="U414" s="238"/>
    </row>
    <row r="415" spans="1:21" s="156" customFormat="1" ht="20.100000000000001" customHeight="1" x14ac:dyDescent="0.15">
      <c r="A415" s="162"/>
      <c r="B415" s="162"/>
      <c r="C415" s="162"/>
      <c r="D415" s="162"/>
      <c r="E415" s="162"/>
      <c r="F415" s="163"/>
      <c r="G415" s="163"/>
      <c r="H415" s="163"/>
      <c r="I415" s="164"/>
      <c r="J415" s="165"/>
      <c r="K415" s="165"/>
      <c r="L415" s="165"/>
      <c r="M415" s="166"/>
      <c r="N415" s="165"/>
      <c r="O415" s="165"/>
      <c r="P415" s="165"/>
      <c r="Q415" s="164"/>
      <c r="R415" s="164"/>
      <c r="S415" s="164"/>
      <c r="T415" s="238"/>
      <c r="U415" s="238"/>
    </row>
    <row r="416" spans="1:21" s="156" customFormat="1" ht="20.100000000000001" customHeight="1" x14ac:dyDescent="0.15">
      <c r="A416" s="162"/>
      <c r="B416" s="162"/>
      <c r="C416" s="162"/>
      <c r="D416" s="162"/>
      <c r="E416" s="162"/>
      <c r="F416" s="163"/>
      <c r="G416" s="163"/>
      <c r="H416" s="163"/>
      <c r="I416" s="164"/>
      <c r="J416" s="165"/>
      <c r="K416" s="165"/>
      <c r="L416" s="165"/>
      <c r="M416" s="166"/>
      <c r="N416" s="165"/>
      <c r="O416" s="165"/>
      <c r="P416" s="165"/>
      <c r="Q416" s="164"/>
      <c r="R416" s="164"/>
      <c r="S416" s="164"/>
      <c r="T416" s="238"/>
      <c r="U416" s="238"/>
    </row>
    <row r="417" spans="1:21" s="156" customFormat="1" ht="20.100000000000001" customHeight="1" x14ac:dyDescent="0.15">
      <c r="A417" s="162"/>
      <c r="B417" s="162"/>
      <c r="C417" s="162"/>
      <c r="D417" s="162"/>
      <c r="E417" s="162"/>
      <c r="F417" s="163"/>
      <c r="G417" s="163"/>
      <c r="H417" s="163"/>
      <c r="I417" s="164"/>
      <c r="J417" s="165"/>
      <c r="K417" s="165"/>
      <c r="L417" s="165"/>
      <c r="M417" s="166"/>
      <c r="N417" s="165"/>
      <c r="O417" s="165"/>
      <c r="P417" s="165"/>
      <c r="Q417" s="164"/>
      <c r="R417" s="164"/>
      <c r="S417" s="164"/>
      <c r="T417" s="238"/>
      <c r="U417" s="238"/>
    </row>
    <row r="418" spans="1:21" s="156" customFormat="1" ht="20.100000000000001" customHeight="1" x14ac:dyDescent="0.15">
      <c r="A418" s="162"/>
      <c r="B418" s="162"/>
      <c r="C418" s="162"/>
      <c r="D418" s="162"/>
      <c r="E418" s="162"/>
      <c r="F418" s="163"/>
      <c r="G418" s="163"/>
      <c r="H418" s="163"/>
      <c r="I418" s="164"/>
      <c r="J418" s="165"/>
      <c r="K418" s="165"/>
      <c r="L418" s="165"/>
      <c r="M418" s="166"/>
      <c r="N418" s="165"/>
      <c r="O418" s="165"/>
      <c r="P418" s="165"/>
      <c r="Q418" s="164"/>
      <c r="R418" s="164"/>
      <c r="S418" s="164"/>
      <c r="T418" s="238"/>
      <c r="U418" s="238"/>
    </row>
    <row r="419" spans="1:21" s="156" customFormat="1" ht="20.100000000000001" customHeight="1" x14ac:dyDescent="0.15">
      <c r="A419" s="162"/>
      <c r="B419" s="162"/>
      <c r="C419" s="162"/>
      <c r="D419" s="162"/>
      <c r="E419" s="162"/>
      <c r="F419" s="163"/>
      <c r="G419" s="163"/>
      <c r="H419" s="163"/>
      <c r="I419" s="164"/>
      <c r="J419" s="165"/>
      <c r="K419" s="165"/>
      <c r="L419" s="165"/>
      <c r="M419" s="166"/>
      <c r="N419" s="165"/>
      <c r="O419" s="165"/>
      <c r="P419" s="165"/>
      <c r="Q419" s="164"/>
      <c r="R419" s="164"/>
      <c r="S419" s="164"/>
      <c r="T419" s="238"/>
      <c r="U419" s="238"/>
    </row>
    <row r="420" spans="1:21" s="156" customFormat="1" ht="20.100000000000001" customHeight="1" x14ac:dyDescent="0.15">
      <c r="A420" s="162"/>
      <c r="B420" s="162"/>
      <c r="C420" s="162"/>
      <c r="D420" s="162"/>
      <c r="E420" s="162"/>
      <c r="F420" s="163"/>
      <c r="G420" s="163"/>
      <c r="H420" s="163"/>
      <c r="I420" s="164"/>
      <c r="J420" s="165"/>
      <c r="K420" s="165"/>
      <c r="L420" s="165"/>
      <c r="M420" s="166"/>
      <c r="N420" s="165"/>
      <c r="O420" s="165"/>
      <c r="P420" s="165"/>
      <c r="Q420" s="164"/>
      <c r="R420" s="164"/>
      <c r="S420" s="164"/>
      <c r="T420" s="238"/>
      <c r="U420" s="238"/>
    </row>
    <row r="421" spans="1:21" s="156" customFormat="1" ht="20.100000000000001" customHeight="1" x14ac:dyDescent="0.15">
      <c r="A421" s="162"/>
      <c r="B421" s="162"/>
      <c r="C421" s="162"/>
      <c r="D421" s="162"/>
      <c r="E421" s="162"/>
      <c r="F421" s="163"/>
      <c r="G421" s="163"/>
      <c r="H421" s="163"/>
      <c r="I421" s="164"/>
      <c r="J421" s="165"/>
      <c r="K421" s="165"/>
      <c r="L421" s="165"/>
      <c r="M421" s="166"/>
      <c r="N421" s="165"/>
      <c r="O421" s="165"/>
      <c r="P421" s="165"/>
      <c r="Q421" s="164"/>
      <c r="R421" s="164"/>
      <c r="S421" s="164"/>
      <c r="T421" s="238"/>
      <c r="U421" s="238"/>
    </row>
    <row r="422" spans="1:21" s="156" customFormat="1" ht="20.100000000000001" customHeight="1" x14ac:dyDescent="0.15">
      <c r="A422" s="162"/>
      <c r="B422" s="162"/>
      <c r="C422" s="162"/>
      <c r="D422" s="162"/>
      <c r="E422" s="162"/>
      <c r="F422" s="163"/>
      <c r="G422" s="163"/>
      <c r="H422" s="163"/>
      <c r="I422" s="164"/>
      <c r="J422" s="165"/>
      <c r="K422" s="165"/>
      <c r="L422" s="165"/>
      <c r="M422" s="166"/>
      <c r="N422" s="165"/>
      <c r="O422" s="165"/>
      <c r="P422" s="165"/>
      <c r="Q422" s="164"/>
      <c r="R422" s="164"/>
      <c r="S422" s="164"/>
      <c r="T422" s="238"/>
      <c r="U422" s="238"/>
    </row>
    <row r="423" spans="1:21" s="156" customFormat="1" ht="20.100000000000001" customHeight="1" x14ac:dyDescent="0.15">
      <c r="A423" s="162"/>
      <c r="B423" s="162"/>
      <c r="C423" s="162"/>
      <c r="D423" s="162"/>
      <c r="E423" s="162"/>
      <c r="F423" s="163"/>
      <c r="G423" s="163"/>
      <c r="H423" s="163"/>
      <c r="I423" s="164"/>
      <c r="J423" s="165"/>
      <c r="K423" s="165"/>
      <c r="L423" s="165"/>
      <c r="M423" s="166"/>
      <c r="N423" s="165"/>
      <c r="O423" s="165"/>
      <c r="P423" s="165"/>
      <c r="Q423" s="164"/>
      <c r="R423" s="164"/>
      <c r="S423" s="164"/>
      <c r="T423" s="238"/>
      <c r="U423" s="238"/>
    </row>
    <row r="424" spans="1:21" s="156" customFormat="1" ht="20.100000000000001" customHeight="1" x14ac:dyDescent="0.15">
      <c r="A424" s="162"/>
      <c r="B424" s="162"/>
      <c r="C424" s="162"/>
      <c r="D424" s="162"/>
      <c r="E424" s="162"/>
      <c r="F424" s="163"/>
      <c r="G424" s="163"/>
      <c r="H424" s="163"/>
      <c r="I424" s="164"/>
      <c r="J424" s="165"/>
      <c r="K424" s="165"/>
      <c r="L424" s="165"/>
      <c r="M424" s="166"/>
      <c r="N424" s="165"/>
      <c r="O424" s="165"/>
      <c r="P424" s="165"/>
      <c r="Q424" s="164"/>
      <c r="R424" s="164"/>
      <c r="S424" s="164"/>
      <c r="T424" s="238"/>
      <c r="U424" s="238"/>
    </row>
    <row r="425" spans="1:21" s="156" customFormat="1" ht="20.100000000000001" customHeight="1" x14ac:dyDescent="0.15">
      <c r="A425" s="162"/>
      <c r="B425" s="162"/>
      <c r="C425" s="162"/>
      <c r="D425" s="162"/>
      <c r="E425" s="162"/>
      <c r="F425" s="163"/>
      <c r="G425" s="163"/>
      <c r="H425" s="163"/>
      <c r="I425" s="164"/>
      <c r="J425" s="165"/>
      <c r="K425" s="165"/>
      <c r="L425" s="165"/>
      <c r="M425" s="166"/>
      <c r="N425" s="165"/>
      <c r="O425" s="165"/>
      <c r="P425" s="165"/>
      <c r="Q425" s="164"/>
      <c r="R425" s="164"/>
      <c r="S425" s="164"/>
      <c r="T425" s="238"/>
      <c r="U425" s="238"/>
    </row>
    <row r="426" spans="1:21" s="156" customFormat="1" ht="20.100000000000001" customHeight="1" x14ac:dyDescent="0.15">
      <c r="A426" s="162"/>
      <c r="B426" s="162"/>
      <c r="C426" s="162"/>
      <c r="D426" s="162"/>
      <c r="E426" s="162"/>
      <c r="F426" s="163"/>
      <c r="G426" s="163"/>
      <c r="H426" s="163"/>
      <c r="I426" s="164"/>
      <c r="J426" s="165"/>
      <c r="K426" s="165"/>
      <c r="L426" s="165"/>
      <c r="M426" s="166"/>
      <c r="N426" s="165"/>
      <c r="O426" s="165"/>
      <c r="P426" s="165"/>
      <c r="Q426" s="164"/>
      <c r="R426" s="164"/>
      <c r="S426" s="164"/>
      <c r="T426" s="238"/>
      <c r="U426" s="238"/>
    </row>
    <row r="427" spans="1:21" s="156" customFormat="1" ht="20.100000000000001" customHeight="1" x14ac:dyDescent="0.15">
      <c r="A427" s="162"/>
      <c r="B427" s="162"/>
      <c r="C427" s="162"/>
      <c r="D427" s="162"/>
      <c r="E427" s="162"/>
      <c r="F427" s="163"/>
      <c r="G427" s="163"/>
      <c r="H427" s="163"/>
      <c r="I427" s="164"/>
      <c r="J427" s="165"/>
      <c r="K427" s="165"/>
      <c r="L427" s="165"/>
      <c r="M427" s="166"/>
      <c r="N427" s="165"/>
      <c r="O427" s="165"/>
      <c r="P427" s="165"/>
      <c r="Q427" s="164"/>
      <c r="R427" s="164"/>
      <c r="S427" s="164"/>
      <c r="T427" s="238"/>
      <c r="U427" s="238"/>
    </row>
    <row r="428" spans="1:21" s="156" customFormat="1" ht="20.100000000000001" customHeight="1" x14ac:dyDescent="0.15">
      <c r="A428" s="162"/>
      <c r="B428" s="162"/>
      <c r="C428" s="162"/>
      <c r="D428" s="162"/>
      <c r="E428" s="162"/>
      <c r="F428" s="163"/>
      <c r="G428" s="163"/>
      <c r="H428" s="163"/>
      <c r="I428" s="164"/>
      <c r="J428" s="165"/>
      <c r="K428" s="165"/>
      <c r="L428" s="165"/>
      <c r="M428" s="166"/>
      <c r="N428" s="165"/>
      <c r="O428" s="165"/>
      <c r="P428" s="165"/>
      <c r="Q428" s="164"/>
      <c r="R428" s="164"/>
      <c r="S428" s="164"/>
      <c r="T428" s="238"/>
      <c r="U428" s="238"/>
    </row>
    <row r="429" spans="1:21" s="156" customFormat="1" ht="20.100000000000001" customHeight="1" x14ac:dyDescent="0.15">
      <c r="A429" s="162"/>
      <c r="B429" s="162"/>
      <c r="C429" s="162"/>
      <c r="D429" s="162"/>
      <c r="E429" s="162"/>
      <c r="F429" s="163"/>
      <c r="G429" s="163"/>
      <c r="H429" s="163"/>
      <c r="I429" s="164"/>
      <c r="J429" s="165"/>
      <c r="K429" s="165"/>
      <c r="L429" s="165"/>
      <c r="M429" s="166"/>
      <c r="N429" s="165"/>
      <c r="O429" s="165"/>
      <c r="P429" s="165"/>
      <c r="Q429" s="164"/>
      <c r="R429" s="164"/>
      <c r="S429" s="164"/>
      <c r="T429" s="238"/>
      <c r="U429" s="238"/>
    </row>
    <row r="430" spans="1:21" s="156" customFormat="1" ht="20.100000000000001" customHeight="1" x14ac:dyDescent="0.15">
      <c r="A430" s="162"/>
      <c r="B430" s="162"/>
      <c r="C430" s="162"/>
      <c r="D430" s="162"/>
      <c r="E430" s="162"/>
      <c r="F430" s="163"/>
      <c r="G430" s="163"/>
      <c r="H430" s="163"/>
      <c r="I430" s="164"/>
      <c r="J430" s="165"/>
      <c r="K430" s="165"/>
      <c r="L430" s="165"/>
      <c r="M430" s="166"/>
      <c r="N430" s="165"/>
      <c r="O430" s="165"/>
      <c r="P430" s="165"/>
      <c r="Q430" s="164"/>
      <c r="R430" s="164"/>
      <c r="S430" s="164"/>
      <c r="T430" s="238"/>
      <c r="U430" s="238"/>
    </row>
    <row r="431" spans="1:21" s="156" customFormat="1" ht="20.100000000000001" customHeight="1" x14ac:dyDescent="0.15">
      <c r="A431" s="162"/>
      <c r="B431" s="162"/>
      <c r="C431" s="162"/>
      <c r="D431" s="162"/>
      <c r="E431" s="162"/>
      <c r="F431" s="163"/>
      <c r="G431" s="163"/>
      <c r="H431" s="163"/>
      <c r="I431" s="164"/>
      <c r="J431" s="165"/>
      <c r="K431" s="165"/>
      <c r="L431" s="165"/>
      <c r="M431" s="166"/>
      <c r="N431" s="165"/>
      <c r="O431" s="165"/>
      <c r="P431" s="165"/>
      <c r="Q431" s="164"/>
      <c r="R431" s="164"/>
      <c r="S431" s="164"/>
      <c r="T431" s="238"/>
      <c r="U431" s="238"/>
    </row>
    <row r="432" spans="1:21" s="156" customFormat="1" ht="20.100000000000001" customHeight="1" x14ac:dyDescent="0.15">
      <c r="A432" s="162"/>
      <c r="B432" s="162"/>
      <c r="C432" s="162"/>
      <c r="D432" s="162"/>
      <c r="E432" s="162"/>
      <c r="F432" s="163"/>
      <c r="G432" s="163"/>
      <c r="H432" s="163"/>
      <c r="I432" s="164"/>
      <c r="J432" s="165"/>
      <c r="K432" s="165"/>
      <c r="L432" s="165"/>
      <c r="M432" s="166"/>
      <c r="N432" s="165"/>
      <c r="O432" s="165"/>
      <c r="P432" s="165"/>
      <c r="Q432" s="164"/>
      <c r="R432" s="164"/>
      <c r="S432" s="164"/>
      <c r="T432" s="238"/>
      <c r="U432" s="238"/>
    </row>
    <row r="433" spans="1:21" s="156" customFormat="1" ht="20.100000000000001" customHeight="1" x14ac:dyDescent="0.15">
      <c r="A433" s="162"/>
      <c r="B433" s="162"/>
      <c r="C433" s="162"/>
      <c r="D433" s="162"/>
      <c r="E433" s="162"/>
      <c r="F433" s="163"/>
      <c r="G433" s="163"/>
      <c r="H433" s="163"/>
      <c r="I433" s="164"/>
      <c r="J433" s="165"/>
      <c r="K433" s="165"/>
      <c r="L433" s="165"/>
      <c r="M433" s="166"/>
      <c r="N433" s="165"/>
      <c r="O433" s="165"/>
      <c r="P433" s="165"/>
      <c r="Q433" s="164"/>
      <c r="R433" s="164"/>
      <c r="S433" s="164"/>
      <c r="T433" s="238"/>
      <c r="U433" s="238"/>
    </row>
    <row r="434" spans="1:21" s="156" customFormat="1" ht="20.100000000000001" customHeight="1" x14ac:dyDescent="0.15">
      <c r="A434" s="162"/>
      <c r="B434" s="162"/>
      <c r="C434" s="162"/>
      <c r="D434" s="162"/>
      <c r="E434" s="162"/>
      <c r="F434" s="163"/>
      <c r="G434" s="163"/>
      <c r="H434" s="163"/>
      <c r="I434" s="164"/>
      <c r="J434" s="165"/>
      <c r="K434" s="165"/>
      <c r="L434" s="165"/>
      <c r="M434" s="166"/>
      <c r="N434" s="165"/>
      <c r="O434" s="165"/>
      <c r="P434" s="165"/>
      <c r="Q434" s="164"/>
      <c r="R434" s="164"/>
      <c r="S434" s="164"/>
      <c r="T434" s="238"/>
      <c r="U434" s="238"/>
    </row>
    <row r="435" spans="1:21" s="156" customFormat="1" ht="20.100000000000001" customHeight="1" x14ac:dyDescent="0.15">
      <c r="A435" s="162"/>
      <c r="B435" s="162"/>
      <c r="C435" s="162"/>
      <c r="D435" s="162"/>
      <c r="E435" s="162"/>
      <c r="F435" s="163"/>
      <c r="G435" s="163"/>
      <c r="H435" s="163"/>
      <c r="I435" s="164"/>
      <c r="J435" s="165"/>
      <c r="K435" s="165"/>
      <c r="L435" s="165"/>
      <c r="M435" s="166"/>
      <c r="N435" s="165"/>
      <c r="O435" s="165"/>
      <c r="P435" s="165"/>
      <c r="Q435" s="164"/>
      <c r="R435" s="164"/>
      <c r="S435" s="164"/>
      <c r="T435" s="238"/>
      <c r="U435" s="238"/>
    </row>
    <row r="436" spans="1:21" s="156" customFormat="1" ht="20.100000000000001" customHeight="1" x14ac:dyDescent="0.15">
      <c r="A436" s="162"/>
      <c r="B436" s="162"/>
      <c r="C436" s="162"/>
      <c r="D436" s="162"/>
      <c r="E436" s="162"/>
      <c r="F436" s="163"/>
      <c r="G436" s="163"/>
      <c r="H436" s="163"/>
      <c r="I436" s="164"/>
      <c r="J436" s="165"/>
      <c r="K436" s="165"/>
      <c r="L436" s="165"/>
      <c r="M436" s="166"/>
      <c r="N436" s="165"/>
      <c r="O436" s="165"/>
      <c r="P436" s="165"/>
      <c r="Q436" s="164"/>
      <c r="R436" s="164"/>
      <c r="S436" s="164"/>
      <c r="T436" s="238"/>
      <c r="U436" s="238"/>
    </row>
    <row r="437" spans="1:21" s="156" customFormat="1" ht="20.100000000000001" customHeight="1" x14ac:dyDescent="0.15">
      <c r="A437" s="162"/>
      <c r="B437" s="162"/>
      <c r="C437" s="162"/>
      <c r="D437" s="162"/>
      <c r="E437" s="162"/>
      <c r="F437" s="163"/>
      <c r="G437" s="163"/>
      <c r="H437" s="163"/>
      <c r="I437" s="164"/>
      <c r="J437" s="165"/>
      <c r="K437" s="165"/>
      <c r="L437" s="165"/>
      <c r="M437" s="166"/>
      <c r="N437" s="165"/>
      <c r="O437" s="165"/>
      <c r="P437" s="165"/>
      <c r="Q437" s="164"/>
      <c r="R437" s="164"/>
      <c r="S437" s="164"/>
      <c r="T437" s="238"/>
      <c r="U437" s="238"/>
    </row>
    <row r="438" spans="1:21" s="156" customFormat="1" ht="20.100000000000001" customHeight="1" x14ac:dyDescent="0.15">
      <c r="A438" s="162"/>
      <c r="B438" s="162"/>
      <c r="C438" s="162"/>
      <c r="D438" s="162"/>
      <c r="E438" s="162"/>
      <c r="F438" s="163"/>
      <c r="G438" s="163"/>
      <c r="H438" s="163"/>
      <c r="I438" s="164"/>
      <c r="J438" s="165"/>
      <c r="K438" s="165"/>
      <c r="L438" s="165"/>
      <c r="M438" s="166"/>
      <c r="N438" s="165"/>
      <c r="O438" s="165"/>
      <c r="P438" s="165"/>
      <c r="Q438" s="164"/>
      <c r="R438" s="164"/>
      <c r="S438" s="164"/>
      <c r="T438" s="238"/>
      <c r="U438" s="238"/>
    </row>
    <row r="439" spans="1:21" s="156" customFormat="1" ht="20.100000000000001" customHeight="1" x14ac:dyDescent="0.15">
      <c r="A439" s="162"/>
      <c r="B439" s="162"/>
      <c r="C439" s="162"/>
      <c r="D439" s="162"/>
      <c r="E439" s="162"/>
      <c r="F439" s="163"/>
      <c r="G439" s="163"/>
      <c r="H439" s="163"/>
      <c r="I439" s="164"/>
      <c r="J439" s="165"/>
      <c r="K439" s="165"/>
      <c r="L439" s="165"/>
      <c r="M439" s="166"/>
      <c r="N439" s="165"/>
      <c r="O439" s="165"/>
      <c r="P439" s="165"/>
      <c r="Q439" s="164"/>
      <c r="R439" s="164"/>
      <c r="S439" s="164"/>
      <c r="T439" s="238"/>
      <c r="U439" s="238"/>
    </row>
    <row r="440" spans="1:21" s="156" customFormat="1" ht="20.100000000000001" customHeight="1" x14ac:dyDescent="0.15">
      <c r="A440" s="162"/>
      <c r="B440" s="162"/>
      <c r="C440" s="162"/>
      <c r="D440" s="162"/>
      <c r="E440" s="162"/>
      <c r="F440" s="163"/>
      <c r="G440" s="163"/>
      <c r="H440" s="163"/>
      <c r="I440" s="164"/>
      <c r="J440" s="165"/>
      <c r="K440" s="165"/>
      <c r="L440" s="165"/>
      <c r="M440" s="166"/>
      <c r="N440" s="165"/>
      <c r="O440" s="165"/>
      <c r="P440" s="165"/>
      <c r="Q440" s="164"/>
      <c r="R440" s="164"/>
      <c r="S440" s="164"/>
      <c r="T440" s="238"/>
      <c r="U440" s="238"/>
    </row>
    <row r="441" spans="1:21" s="156" customFormat="1" ht="20.100000000000001" customHeight="1" x14ac:dyDescent="0.15">
      <c r="A441" s="162"/>
      <c r="B441" s="162"/>
      <c r="C441" s="162"/>
      <c r="D441" s="162"/>
      <c r="E441" s="162"/>
      <c r="F441" s="163"/>
      <c r="G441" s="163"/>
      <c r="H441" s="163"/>
      <c r="I441" s="164"/>
      <c r="J441" s="165"/>
      <c r="K441" s="165"/>
      <c r="L441" s="165"/>
      <c r="M441" s="166"/>
      <c r="N441" s="165"/>
      <c r="O441" s="165"/>
      <c r="P441" s="165"/>
      <c r="Q441" s="164"/>
      <c r="R441" s="164"/>
      <c r="S441" s="164"/>
      <c r="T441" s="238"/>
      <c r="U441" s="238"/>
    </row>
    <row r="442" spans="1:21" s="156" customFormat="1" ht="20.100000000000001" customHeight="1" x14ac:dyDescent="0.15">
      <c r="A442" s="162"/>
      <c r="B442" s="162"/>
      <c r="C442" s="162"/>
      <c r="D442" s="162"/>
      <c r="E442" s="162"/>
      <c r="F442" s="163"/>
      <c r="G442" s="163"/>
      <c r="H442" s="163"/>
      <c r="I442" s="164"/>
      <c r="J442" s="165"/>
      <c r="K442" s="165"/>
      <c r="L442" s="165"/>
      <c r="M442" s="166"/>
      <c r="N442" s="165"/>
      <c r="O442" s="165"/>
      <c r="P442" s="165"/>
      <c r="Q442" s="164"/>
      <c r="R442" s="164"/>
      <c r="S442" s="164"/>
      <c r="T442" s="238"/>
      <c r="U442" s="238"/>
    </row>
    <row r="443" spans="1:21" s="156" customFormat="1" ht="20.100000000000001" customHeight="1" x14ac:dyDescent="0.15">
      <c r="A443" s="162"/>
      <c r="B443" s="162"/>
      <c r="C443" s="162"/>
      <c r="D443" s="162"/>
      <c r="E443" s="162"/>
      <c r="F443" s="163"/>
      <c r="G443" s="163"/>
      <c r="H443" s="163"/>
      <c r="I443" s="164"/>
      <c r="J443" s="165"/>
      <c r="K443" s="165"/>
      <c r="L443" s="165"/>
      <c r="M443" s="166"/>
      <c r="N443" s="165"/>
      <c r="O443" s="165"/>
      <c r="P443" s="165"/>
      <c r="Q443" s="164"/>
      <c r="R443" s="164"/>
      <c r="S443" s="164"/>
      <c r="T443" s="238"/>
      <c r="U443" s="238"/>
    </row>
    <row r="444" spans="1:21" s="156" customFormat="1" ht="20.100000000000001" customHeight="1" x14ac:dyDescent="0.15">
      <c r="A444" s="162"/>
      <c r="B444" s="162"/>
      <c r="C444" s="162"/>
      <c r="D444" s="162"/>
      <c r="E444" s="162"/>
      <c r="F444" s="163"/>
      <c r="G444" s="163"/>
      <c r="H444" s="163"/>
      <c r="I444" s="164"/>
      <c r="J444" s="165"/>
      <c r="K444" s="165"/>
      <c r="L444" s="165"/>
      <c r="M444" s="166"/>
      <c r="N444" s="165"/>
      <c r="O444" s="165"/>
      <c r="P444" s="165"/>
      <c r="Q444" s="164"/>
      <c r="R444" s="164"/>
      <c r="S444" s="164"/>
      <c r="T444" s="238"/>
      <c r="U444" s="238"/>
    </row>
    <row r="445" spans="1:21" s="156" customFormat="1" ht="20.100000000000001" customHeight="1" x14ac:dyDescent="0.15">
      <c r="A445" s="162"/>
      <c r="B445" s="162"/>
      <c r="C445" s="162"/>
      <c r="D445" s="162"/>
      <c r="E445" s="162"/>
      <c r="F445" s="163"/>
      <c r="G445" s="163"/>
      <c r="H445" s="163"/>
      <c r="I445" s="164"/>
      <c r="J445" s="165"/>
      <c r="K445" s="165"/>
      <c r="L445" s="165"/>
      <c r="M445" s="166"/>
      <c r="N445" s="165"/>
      <c r="O445" s="165"/>
      <c r="P445" s="165"/>
      <c r="Q445" s="164"/>
      <c r="R445" s="164"/>
      <c r="S445" s="164"/>
      <c r="T445" s="238"/>
      <c r="U445" s="238"/>
    </row>
    <row r="446" spans="1:21" s="156" customFormat="1" ht="20.100000000000001" customHeight="1" x14ac:dyDescent="0.15">
      <c r="A446" s="162"/>
      <c r="B446" s="162"/>
      <c r="C446" s="162"/>
      <c r="D446" s="162"/>
      <c r="E446" s="162"/>
      <c r="F446" s="163"/>
      <c r="G446" s="163"/>
      <c r="H446" s="163"/>
      <c r="I446" s="164"/>
      <c r="J446" s="165"/>
      <c r="K446" s="165"/>
      <c r="L446" s="165"/>
      <c r="M446" s="166"/>
      <c r="N446" s="165"/>
      <c r="O446" s="165"/>
      <c r="P446" s="165"/>
      <c r="Q446" s="164"/>
      <c r="R446" s="164"/>
      <c r="S446" s="164"/>
      <c r="T446" s="238"/>
      <c r="U446" s="238"/>
    </row>
    <row r="447" spans="1:21" s="156" customFormat="1" ht="20.100000000000001" customHeight="1" x14ac:dyDescent="0.15">
      <c r="A447" s="162"/>
      <c r="B447" s="162"/>
      <c r="C447" s="162"/>
      <c r="D447" s="162"/>
      <c r="E447" s="162"/>
      <c r="F447" s="163"/>
      <c r="G447" s="163"/>
      <c r="H447" s="163"/>
      <c r="I447" s="164"/>
      <c r="J447" s="165"/>
      <c r="K447" s="165"/>
      <c r="L447" s="165"/>
      <c r="M447" s="166"/>
      <c r="N447" s="165"/>
      <c r="O447" s="165"/>
      <c r="P447" s="165"/>
      <c r="Q447" s="164"/>
      <c r="R447" s="164"/>
      <c r="S447" s="164"/>
      <c r="T447" s="238"/>
      <c r="U447" s="238"/>
    </row>
    <row r="448" spans="1:21" s="156" customFormat="1" ht="20.100000000000001" customHeight="1" x14ac:dyDescent="0.15">
      <c r="A448" s="162"/>
      <c r="B448" s="162"/>
      <c r="C448" s="162"/>
      <c r="D448" s="162"/>
      <c r="E448" s="162"/>
      <c r="F448" s="163"/>
      <c r="G448" s="163"/>
      <c r="H448" s="163"/>
      <c r="I448" s="164"/>
      <c r="J448" s="165"/>
      <c r="K448" s="165"/>
      <c r="L448" s="165"/>
      <c r="M448" s="166"/>
      <c r="N448" s="165"/>
      <c r="O448" s="165"/>
      <c r="P448" s="165"/>
      <c r="Q448" s="164"/>
      <c r="R448" s="164"/>
      <c r="S448" s="164"/>
      <c r="T448" s="238"/>
      <c r="U448" s="238"/>
    </row>
    <row r="449" spans="1:21" s="156" customFormat="1" ht="20.100000000000001" customHeight="1" x14ac:dyDescent="0.15">
      <c r="A449" s="162"/>
      <c r="B449" s="162"/>
      <c r="C449" s="162"/>
      <c r="D449" s="162"/>
      <c r="E449" s="162"/>
      <c r="F449" s="163"/>
      <c r="G449" s="163"/>
      <c r="H449" s="163"/>
      <c r="I449" s="164"/>
      <c r="J449" s="165"/>
      <c r="K449" s="165"/>
      <c r="L449" s="165"/>
      <c r="M449" s="166"/>
      <c r="N449" s="165"/>
      <c r="O449" s="165"/>
      <c r="P449" s="165"/>
      <c r="Q449" s="164"/>
      <c r="R449" s="164"/>
      <c r="S449" s="164"/>
      <c r="T449" s="238"/>
      <c r="U449" s="238"/>
    </row>
    <row r="450" spans="1:21" s="156" customFormat="1" ht="20.100000000000001" customHeight="1" x14ac:dyDescent="0.15">
      <c r="A450" s="162"/>
      <c r="B450" s="162"/>
      <c r="C450" s="162"/>
      <c r="D450" s="162"/>
      <c r="E450" s="162"/>
      <c r="F450" s="163"/>
      <c r="G450" s="163"/>
      <c r="H450" s="163"/>
      <c r="I450" s="164"/>
      <c r="J450" s="165"/>
      <c r="K450" s="165"/>
      <c r="L450" s="165"/>
      <c r="M450" s="166"/>
      <c r="N450" s="165"/>
      <c r="O450" s="165"/>
      <c r="P450" s="165"/>
      <c r="Q450" s="164"/>
      <c r="R450" s="164"/>
      <c r="S450" s="164"/>
      <c r="T450" s="238"/>
      <c r="U450" s="238"/>
    </row>
    <row r="451" spans="1:21" s="156" customFormat="1" ht="20.100000000000001" customHeight="1" x14ac:dyDescent="0.15">
      <c r="A451" s="162"/>
      <c r="B451" s="162"/>
      <c r="C451" s="162"/>
      <c r="D451" s="162"/>
      <c r="E451" s="162"/>
      <c r="F451" s="163"/>
      <c r="G451" s="163"/>
      <c r="H451" s="163"/>
      <c r="I451" s="164"/>
      <c r="J451" s="165"/>
      <c r="K451" s="165"/>
      <c r="L451" s="165"/>
      <c r="M451" s="166"/>
      <c r="N451" s="165"/>
      <c r="O451" s="165"/>
      <c r="P451" s="165"/>
      <c r="Q451" s="164"/>
      <c r="R451" s="164"/>
      <c r="S451" s="164"/>
      <c r="T451" s="238"/>
      <c r="U451" s="238"/>
    </row>
    <row r="452" spans="1:21" s="156" customFormat="1" ht="20.100000000000001" customHeight="1" x14ac:dyDescent="0.15">
      <c r="A452" s="162"/>
      <c r="B452" s="162"/>
      <c r="C452" s="162"/>
      <c r="D452" s="162"/>
      <c r="E452" s="162"/>
      <c r="F452" s="163"/>
      <c r="G452" s="163"/>
      <c r="H452" s="163"/>
      <c r="I452" s="164"/>
      <c r="J452" s="165"/>
      <c r="K452" s="165"/>
      <c r="L452" s="165"/>
      <c r="M452" s="166"/>
      <c r="N452" s="165"/>
      <c r="O452" s="165"/>
      <c r="P452" s="165"/>
      <c r="Q452" s="164"/>
      <c r="R452" s="164"/>
      <c r="S452" s="164"/>
      <c r="T452" s="238"/>
      <c r="U452" s="238"/>
    </row>
    <row r="453" spans="1:21" s="156" customFormat="1" ht="20.100000000000001" customHeight="1" x14ac:dyDescent="0.15">
      <c r="A453" s="162"/>
      <c r="B453" s="162"/>
      <c r="C453" s="162"/>
      <c r="D453" s="162"/>
      <c r="E453" s="162"/>
      <c r="F453" s="163"/>
      <c r="G453" s="163"/>
      <c r="H453" s="163"/>
      <c r="I453" s="164"/>
      <c r="J453" s="165"/>
      <c r="K453" s="165"/>
      <c r="L453" s="165"/>
      <c r="M453" s="166"/>
      <c r="N453" s="165"/>
      <c r="O453" s="165"/>
      <c r="P453" s="165"/>
      <c r="Q453" s="164"/>
      <c r="R453" s="164"/>
      <c r="S453" s="164"/>
      <c r="T453" s="238"/>
      <c r="U453" s="238"/>
    </row>
    <row r="454" spans="1:21" s="156" customFormat="1" ht="20.100000000000001" customHeight="1" x14ac:dyDescent="0.15">
      <c r="A454" s="162"/>
      <c r="B454" s="162"/>
      <c r="C454" s="162"/>
      <c r="D454" s="162"/>
      <c r="E454" s="162"/>
      <c r="F454" s="163"/>
      <c r="G454" s="163"/>
      <c r="H454" s="163"/>
      <c r="I454" s="164"/>
      <c r="J454" s="165"/>
      <c r="K454" s="165"/>
      <c r="L454" s="165"/>
      <c r="M454" s="166"/>
      <c r="N454" s="165"/>
      <c r="O454" s="165"/>
      <c r="P454" s="165"/>
      <c r="Q454" s="164"/>
      <c r="R454" s="164"/>
      <c r="S454" s="164"/>
      <c r="T454" s="238"/>
      <c r="U454" s="238"/>
    </row>
    <row r="455" spans="1:21" s="156" customFormat="1" ht="20.100000000000001" customHeight="1" x14ac:dyDescent="0.15">
      <c r="A455" s="162"/>
      <c r="B455" s="162"/>
      <c r="C455" s="162"/>
      <c r="D455" s="162"/>
      <c r="E455" s="162"/>
      <c r="F455" s="163"/>
      <c r="G455" s="163"/>
      <c r="H455" s="163"/>
      <c r="I455" s="164"/>
      <c r="J455" s="165"/>
      <c r="K455" s="165"/>
      <c r="L455" s="165"/>
      <c r="M455" s="166"/>
      <c r="N455" s="165"/>
      <c r="O455" s="165"/>
      <c r="P455" s="165"/>
      <c r="Q455" s="164"/>
      <c r="R455" s="164"/>
      <c r="S455" s="164"/>
      <c r="T455" s="238"/>
      <c r="U455" s="238"/>
    </row>
    <row r="456" spans="1:21" s="156" customFormat="1" ht="20.100000000000001" customHeight="1" x14ac:dyDescent="0.15">
      <c r="A456" s="162"/>
      <c r="B456" s="162"/>
      <c r="C456" s="162"/>
      <c r="D456" s="162"/>
      <c r="E456" s="162"/>
      <c r="F456" s="163"/>
      <c r="G456" s="163"/>
      <c r="H456" s="163"/>
      <c r="I456" s="164"/>
      <c r="J456" s="165"/>
      <c r="K456" s="165"/>
      <c r="L456" s="165"/>
      <c r="M456" s="166"/>
      <c r="N456" s="165"/>
      <c r="O456" s="165"/>
      <c r="P456" s="165"/>
      <c r="Q456" s="164"/>
      <c r="R456" s="164"/>
      <c r="S456" s="164"/>
      <c r="T456" s="238"/>
      <c r="U456" s="238"/>
    </row>
    <row r="457" spans="1:21" s="156" customFormat="1" ht="20.100000000000001" customHeight="1" x14ac:dyDescent="0.15">
      <c r="A457" s="162"/>
      <c r="B457" s="162"/>
      <c r="C457" s="162"/>
      <c r="D457" s="162"/>
      <c r="E457" s="162"/>
      <c r="F457" s="163"/>
      <c r="G457" s="163"/>
      <c r="H457" s="163"/>
      <c r="I457" s="164"/>
      <c r="J457" s="165"/>
      <c r="K457" s="165"/>
      <c r="L457" s="165"/>
      <c r="M457" s="166"/>
      <c r="N457" s="165"/>
      <c r="O457" s="165"/>
      <c r="P457" s="165"/>
      <c r="Q457" s="164"/>
      <c r="R457" s="164"/>
      <c r="S457" s="164"/>
      <c r="T457" s="238"/>
      <c r="U457" s="238"/>
    </row>
    <row r="458" spans="1:21" s="156" customFormat="1" ht="20.100000000000001" customHeight="1" x14ac:dyDescent="0.15">
      <c r="A458" s="162"/>
      <c r="B458" s="162"/>
      <c r="C458" s="162"/>
      <c r="D458" s="162"/>
      <c r="E458" s="162"/>
      <c r="F458" s="163"/>
      <c r="G458" s="163"/>
      <c r="H458" s="163"/>
      <c r="I458" s="164"/>
      <c r="J458" s="165"/>
      <c r="K458" s="165"/>
      <c r="L458" s="165"/>
      <c r="M458" s="166"/>
      <c r="N458" s="165"/>
      <c r="O458" s="165"/>
      <c r="P458" s="165"/>
      <c r="Q458" s="164"/>
      <c r="R458" s="164"/>
      <c r="S458" s="164"/>
      <c r="T458" s="238"/>
      <c r="U458" s="238"/>
    </row>
    <row r="459" spans="1:21" s="156" customFormat="1" ht="20.100000000000001" customHeight="1" x14ac:dyDescent="0.15">
      <c r="A459" s="162"/>
      <c r="B459" s="162"/>
      <c r="C459" s="162"/>
      <c r="D459" s="162"/>
      <c r="E459" s="162"/>
      <c r="F459" s="163"/>
      <c r="G459" s="163"/>
      <c r="H459" s="163"/>
      <c r="I459" s="164"/>
      <c r="J459" s="165"/>
      <c r="K459" s="165"/>
      <c r="L459" s="165"/>
      <c r="M459" s="166"/>
      <c r="N459" s="165"/>
      <c r="O459" s="165"/>
      <c r="P459" s="165"/>
      <c r="Q459" s="164"/>
      <c r="R459" s="164"/>
      <c r="S459" s="164"/>
      <c r="T459" s="238"/>
      <c r="U459" s="238"/>
    </row>
    <row r="460" spans="1:21" s="156" customFormat="1" ht="20.100000000000001" customHeight="1" x14ac:dyDescent="0.15">
      <c r="A460" s="162"/>
      <c r="B460" s="162"/>
      <c r="C460" s="162"/>
      <c r="D460" s="162"/>
      <c r="E460" s="162"/>
      <c r="F460" s="163"/>
      <c r="G460" s="163"/>
      <c r="H460" s="163"/>
      <c r="I460" s="164"/>
      <c r="J460" s="165"/>
      <c r="K460" s="165"/>
      <c r="L460" s="165"/>
      <c r="M460" s="166"/>
      <c r="N460" s="165"/>
      <c r="O460" s="165"/>
      <c r="P460" s="165"/>
      <c r="Q460" s="164"/>
      <c r="R460" s="164"/>
      <c r="S460" s="164"/>
      <c r="T460" s="238"/>
      <c r="U460" s="238"/>
    </row>
    <row r="461" spans="1:21" s="156" customFormat="1" ht="20.100000000000001" customHeight="1" x14ac:dyDescent="0.15">
      <c r="A461" s="162"/>
      <c r="B461" s="162"/>
      <c r="C461" s="162"/>
      <c r="D461" s="162"/>
      <c r="E461" s="162"/>
      <c r="F461" s="163"/>
      <c r="G461" s="163"/>
      <c r="H461" s="163"/>
      <c r="I461" s="164"/>
      <c r="J461" s="165"/>
      <c r="K461" s="165"/>
      <c r="L461" s="165"/>
      <c r="M461" s="166"/>
      <c r="N461" s="165"/>
      <c r="O461" s="165"/>
      <c r="P461" s="165"/>
      <c r="Q461" s="164"/>
      <c r="R461" s="164"/>
      <c r="S461" s="164"/>
      <c r="T461" s="238"/>
      <c r="U461" s="238"/>
    </row>
    <row r="462" spans="1:21" s="156" customFormat="1" ht="20.100000000000001" customHeight="1" x14ac:dyDescent="0.15">
      <c r="A462" s="162"/>
      <c r="B462" s="162"/>
      <c r="C462" s="162"/>
      <c r="D462" s="162"/>
      <c r="E462" s="162"/>
      <c r="F462" s="163"/>
      <c r="G462" s="163"/>
      <c r="H462" s="163"/>
      <c r="I462" s="164"/>
      <c r="J462" s="165"/>
      <c r="K462" s="165"/>
      <c r="L462" s="165"/>
      <c r="M462" s="166"/>
      <c r="N462" s="165"/>
      <c r="O462" s="165"/>
      <c r="P462" s="165"/>
      <c r="Q462" s="164"/>
      <c r="R462" s="164"/>
      <c r="S462" s="164"/>
      <c r="T462" s="238"/>
      <c r="U462" s="238"/>
    </row>
    <row r="463" spans="1:21" s="156" customFormat="1" ht="20.100000000000001" customHeight="1" x14ac:dyDescent="0.15">
      <c r="A463" s="162"/>
      <c r="B463" s="162"/>
      <c r="C463" s="162"/>
      <c r="D463" s="162"/>
      <c r="E463" s="162"/>
      <c r="F463" s="163"/>
      <c r="G463" s="163"/>
      <c r="H463" s="163"/>
      <c r="I463" s="164"/>
      <c r="J463" s="165"/>
      <c r="K463" s="165"/>
      <c r="L463" s="165"/>
      <c r="M463" s="166"/>
      <c r="N463" s="165"/>
      <c r="O463" s="165"/>
      <c r="P463" s="165"/>
      <c r="Q463" s="164"/>
      <c r="R463" s="164"/>
      <c r="S463" s="164"/>
      <c r="T463" s="238"/>
      <c r="U463" s="238"/>
    </row>
    <row r="464" spans="1:21" s="156" customFormat="1" ht="20.100000000000001" customHeight="1" x14ac:dyDescent="0.15">
      <c r="A464" s="162"/>
      <c r="B464" s="162"/>
      <c r="C464" s="162"/>
      <c r="D464" s="162"/>
      <c r="E464" s="162"/>
      <c r="F464" s="163"/>
      <c r="G464" s="163"/>
      <c r="H464" s="163"/>
      <c r="I464" s="164"/>
      <c r="J464" s="165"/>
      <c r="K464" s="165"/>
      <c r="L464" s="165"/>
      <c r="M464" s="166"/>
      <c r="N464" s="165"/>
      <c r="O464" s="165"/>
      <c r="P464" s="165"/>
      <c r="Q464" s="164"/>
      <c r="R464" s="164"/>
      <c r="S464" s="164"/>
      <c r="T464" s="238"/>
      <c r="U464" s="238"/>
    </row>
    <row r="465" spans="1:21" s="156" customFormat="1" ht="20.100000000000001" customHeight="1" x14ac:dyDescent="0.15">
      <c r="A465" s="162"/>
      <c r="B465" s="162"/>
      <c r="C465" s="162"/>
      <c r="D465" s="162"/>
      <c r="E465" s="162"/>
      <c r="F465" s="163"/>
      <c r="G465" s="163"/>
      <c r="H465" s="163"/>
      <c r="I465" s="164"/>
      <c r="J465" s="165"/>
      <c r="K465" s="165"/>
      <c r="L465" s="165"/>
      <c r="M465" s="166"/>
      <c r="N465" s="165"/>
      <c r="O465" s="165"/>
      <c r="P465" s="165"/>
      <c r="Q465" s="164"/>
      <c r="R465" s="164"/>
      <c r="S465" s="164"/>
      <c r="T465" s="238"/>
      <c r="U465" s="238"/>
    </row>
    <row r="466" spans="1:21" s="156" customFormat="1" ht="20.100000000000001" customHeight="1" x14ac:dyDescent="0.15">
      <c r="A466" s="162"/>
      <c r="B466" s="162"/>
      <c r="C466" s="162"/>
      <c r="D466" s="162"/>
      <c r="E466" s="162"/>
      <c r="F466" s="163"/>
      <c r="G466" s="163"/>
      <c r="H466" s="163"/>
      <c r="I466" s="164"/>
      <c r="J466" s="165"/>
      <c r="K466" s="165"/>
      <c r="L466" s="165"/>
      <c r="M466" s="166"/>
      <c r="N466" s="165"/>
      <c r="O466" s="165"/>
      <c r="P466" s="165"/>
      <c r="Q466" s="164"/>
      <c r="R466" s="164"/>
      <c r="S466" s="164"/>
      <c r="T466" s="238"/>
      <c r="U466" s="238"/>
    </row>
    <row r="467" spans="1:21" s="156" customFormat="1" ht="20.100000000000001" customHeight="1" x14ac:dyDescent="0.15">
      <c r="A467" s="162"/>
      <c r="B467" s="162"/>
      <c r="C467" s="162"/>
      <c r="D467" s="162"/>
      <c r="E467" s="162"/>
      <c r="F467" s="163"/>
      <c r="G467" s="163"/>
      <c r="H467" s="163"/>
      <c r="I467" s="164"/>
      <c r="J467" s="165"/>
      <c r="K467" s="165"/>
      <c r="L467" s="165"/>
      <c r="M467" s="166"/>
      <c r="N467" s="165"/>
      <c r="O467" s="165"/>
      <c r="P467" s="165"/>
      <c r="Q467" s="164"/>
      <c r="R467" s="164"/>
      <c r="S467" s="164"/>
      <c r="T467" s="238"/>
      <c r="U467" s="238"/>
    </row>
    <row r="468" spans="1:21" s="156" customFormat="1" ht="20.100000000000001" customHeight="1" x14ac:dyDescent="0.15">
      <c r="A468" s="162"/>
      <c r="B468" s="162"/>
      <c r="C468" s="162"/>
      <c r="D468" s="162"/>
      <c r="E468" s="162"/>
      <c r="F468" s="163"/>
      <c r="G468" s="163"/>
      <c r="H468" s="163"/>
      <c r="I468" s="164"/>
      <c r="J468" s="165"/>
      <c r="K468" s="165"/>
      <c r="L468" s="165"/>
      <c r="M468" s="166"/>
      <c r="N468" s="165"/>
      <c r="O468" s="165"/>
      <c r="P468" s="165"/>
      <c r="Q468" s="164"/>
      <c r="R468" s="164"/>
      <c r="S468" s="164"/>
      <c r="T468" s="238"/>
      <c r="U468" s="238"/>
    </row>
    <row r="469" spans="1:21" s="156" customFormat="1" ht="20.100000000000001" customHeight="1" x14ac:dyDescent="0.15">
      <c r="A469" s="162"/>
      <c r="B469" s="162"/>
      <c r="C469" s="162"/>
      <c r="D469" s="162"/>
      <c r="E469" s="162"/>
      <c r="F469" s="163"/>
      <c r="G469" s="163"/>
      <c r="H469" s="163"/>
      <c r="I469" s="164"/>
      <c r="J469" s="165"/>
      <c r="K469" s="165"/>
      <c r="L469" s="165"/>
      <c r="M469" s="166"/>
      <c r="N469" s="165"/>
      <c r="O469" s="165"/>
      <c r="P469" s="165"/>
      <c r="Q469" s="164"/>
      <c r="R469" s="164"/>
      <c r="S469" s="164"/>
      <c r="T469" s="238"/>
      <c r="U469" s="238"/>
    </row>
    <row r="470" spans="1:21" s="156" customFormat="1" ht="20.100000000000001" customHeight="1" x14ac:dyDescent="0.15">
      <c r="A470" s="162"/>
      <c r="B470" s="162"/>
      <c r="C470" s="162"/>
      <c r="D470" s="162"/>
      <c r="E470" s="162"/>
      <c r="F470" s="163"/>
      <c r="G470" s="163"/>
      <c r="H470" s="163"/>
      <c r="I470" s="164"/>
      <c r="J470" s="165"/>
      <c r="K470" s="165"/>
      <c r="L470" s="165"/>
      <c r="M470" s="166"/>
      <c r="N470" s="165"/>
      <c r="O470" s="165"/>
      <c r="P470" s="165"/>
      <c r="Q470" s="164"/>
      <c r="R470" s="164"/>
      <c r="S470" s="164"/>
      <c r="T470" s="238"/>
      <c r="U470" s="238"/>
    </row>
    <row r="471" spans="1:21" s="156" customFormat="1" ht="20.100000000000001" customHeight="1" x14ac:dyDescent="0.15">
      <c r="A471" s="162"/>
      <c r="B471" s="162"/>
      <c r="C471" s="162"/>
      <c r="D471" s="162"/>
      <c r="E471" s="162"/>
      <c r="F471" s="163"/>
      <c r="G471" s="163"/>
      <c r="H471" s="163"/>
      <c r="I471" s="164"/>
      <c r="J471" s="165"/>
      <c r="K471" s="165"/>
      <c r="L471" s="165"/>
      <c r="M471" s="166"/>
      <c r="N471" s="165"/>
      <c r="O471" s="165"/>
      <c r="P471" s="165"/>
      <c r="Q471" s="164"/>
      <c r="R471" s="164"/>
      <c r="S471" s="164"/>
      <c r="T471" s="238"/>
      <c r="U471" s="238"/>
    </row>
    <row r="472" spans="1:21" s="156" customFormat="1" ht="20.100000000000001" customHeight="1" x14ac:dyDescent="0.15">
      <c r="A472" s="162"/>
      <c r="B472" s="162"/>
      <c r="C472" s="162"/>
      <c r="D472" s="162"/>
      <c r="E472" s="162"/>
      <c r="F472" s="163"/>
      <c r="G472" s="163"/>
      <c r="H472" s="163"/>
      <c r="I472" s="164"/>
      <c r="J472" s="165"/>
      <c r="K472" s="165"/>
      <c r="L472" s="165"/>
      <c r="M472" s="166"/>
      <c r="N472" s="165"/>
      <c r="O472" s="165"/>
      <c r="P472" s="165"/>
      <c r="Q472" s="164"/>
      <c r="R472" s="164"/>
      <c r="S472" s="164"/>
      <c r="T472" s="238"/>
      <c r="U472" s="238"/>
    </row>
    <row r="473" spans="1:21" s="156" customFormat="1" ht="20.100000000000001" customHeight="1" x14ac:dyDescent="0.15">
      <c r="A473" s="162"/>
      <c r="B473" s="162"/>
      <c r="C473" s="162"/>
      <c r="D473" s="162"/>
      <c r="E473" s="162"/>
      <c r="F473" s="163"/>
      <c r="G473" s="163"/>
      <c r="H473" s="163"/>
      <c r="I473" s="164"/>
      <c r="J473" s="165"/>
      <c r="K473" s="165"/>
      <c r="L473" s="165"/>
      <c r="M473" s="166"/>
      <c r="N473" s="165"/>
      <c r="O473" s="165"/>
      <c r="P473" s="165"/>
      <c r="Q473" s="164"/>
      <c r="R473" s="164"/>
      <c r="S473" s="164"/>
      <c r="T473" s="238"/>
      <c r="U473" s="238"/>
    </row>
    <row r="474" spans="1:21" s="156" customFormat="1" ht="20.100000000000001" customHeight="1" x14ac:dyDescent="0.15">
      <c r="A474" s="162"/>
      <c r="B474" s="162"/>
      <c r="C474" s="162"/>
      <c r="D474" s="162"/>
      <c r="E474" s="162"/>
      <c r="F474" s="163"/>
      <c r="G474" s="163"/>
      <c r="H474" s="163"/>
      <c r="I474" s="164"/>
      <c r="J474" s="165"/>
      <c r="K474" s="165"/>
      <c r="L474" s="165"/>
      <c r="M474" s="166"/>
      <c r="N474" s="165"/>
      <c r="O474" s="165"/>
      <c r="P474" s="165"/>
      <c r="Q474" s="164"/>
      <c r="R474" s="164"/>
      <c r="S474" s="164"/>
      <c r="T474" s="238"/>
      <c r="U474" s="238"/>
    </row>
    <row r="475" spans="1:21" s="156" customFormat="1" ht="20.100000000000001" customHeight="1" x14ac:dyDescent="0.15">
      <c r="A475" s="162"/>
      <c r="B475" s="162"/>
      <c r="C475" s="162"/>
      <c r="D475" s="162"/>
      <c r="E475" s="162"/>
      <c r="F475" s="163"/>
      <c r="G475" s="163"/>
      <c r="H475" s="163"/>
      <c r="I475" s="164"/>
      <c r="J475" s="165"/>
      <c r="K475" s="165"/>
      <c r="L475" s="165"/>
      <c r="M475" s="166"/>
      <c r="N475" s="165"/>
      <c r="O475" s="165"/>
      <c r="P475" s="165"/>
      <c r="Q475" s="164"/>
      <c r="R475" s="164"/>
      <c r="S475" s="164"/>
      <c r="T475" s="238"/>
      <c r="U475" s="238"/>
    </row>
    <row r="476" spans="1:21" s="156" customFormat="1" ht="20.100000000000001" customHeight="1" x14ac:dyDescent="0.15">
      <c r="A476" s="162"/>
      <c r="B476" s="162"/>
      <c r="C476" s="162"/>
      <c r="D476" s="162"/>
      <c r="E476" s="162"/>
      <c r="F476" s="163"/>
      <c r="G476" s="163"/>
      <c r="H476" s="163"/>
      <c r="I476" s="164"/>
      <c r="J476" s="165"/>
      <c r="K476" s="165"/>
      <c r="L476" s="165"/>
      <c r="M476" s="166"/>
      <c r="N476" s="165"/>
      <c r="O476" s="165"/>
      <c r="P476" s="165"/>
      <c r="Q476" s="164"/>
      <c r="R476" s="164"/>
      <c r="S476" s="164"/>
      <c r="T476" s="238"/>
      <c r="U476" s="238"/>
    </row>
    <row r="477" spans="1:21" s="156" customFormat="1" ht="20.100000000000001" customHeight="1" x14ac:dyDescent="0.15">
      <c r="A477" s="162"/>
      <c r="B477" s="162"/>
      <c r="C477" s="162"/>
      <c r="D477" s="162"/>
      <c r="E477" s="162"/>
      <c r="F477" s="163"/>
      <c r="G477" s="163"/>
      <c r="H477" s="163"/>
      <c r="I477" s="164"/>
      <c r="J477" s="165"/>
      <c r="K477" s="165"/>
      <c r="L477" s="165"/>
      <c r="M477" s="166"/>
      <c r="N477" s="165"/>
      <c r="O477" s="165"/>
      <c r="P477" s="165"/>
      <c r="Q477" s="164"/>
      <c r="R477" s="164"/>
      <c r="S477" s="164"/>
      <c r="T477" s="238"/>
      <c r="U477" s="238"/>
    </row>
    <row r="478" spans="1:21" s="156" customFormat="1" ht="20.100000000000001" customHeight="1" x14ac:dyDescent="0.15">
      <c r="A478" s="162"/>
      <c r="B478" s="162"/>
      <c r="C478" s="162"/>
      <c r="D478" s="162"/>
      <c r="E478" s="162"/>
      <c r="F478" s="163"/>
      <c r="G478" s="163"/>
      <c r="H478" s="163"/>
      <c r="I478" s="164"/>
      <c r="J478" s="165"/>
      <c r="K478" s="165"/>
      <c r="L478" s="165"/>
      <c r="M478" s="166"/>
      <c r="N478" s="165"/>
      <c r="O478" s="165"/>
      <c r="P478" s="165"/>
      <c r="Q478" s="164"/>
      <c r="R478" s="164"/>
      <c r="S478" s="164"/>
      <c r="T478" s="238"/>
      <c r="U478" s="238"/>
    </row>
    <row r="479" spans="1:21" s="156" customFormat="1" ht="20.100000000000001" customHeight="1" x14ac:dyDescent="0.15">
      <c r="A479" s="162"/>
      <c r="B479" s="162"/>
      <c r="C479" s="162"/>
      <c r="D479" s="162"/>
      <c r="E479" s="162"/>
      <c r="F479" s="163"/>
      <c r="G479" s="163"/>
      <c r="H479" s="163"/>
      <c r="I479" s="164"/>
      <c r="J479" s="165"/>
      <c r="K479" s="165"/>
      <c r="L479" s="165"/>
      <c r="M479" s="166"/>
      <c r="N479" s="165"/>
      <c r="O479" s="165"/>
      <c r="P479" s="165"/>
      <c r="Q479" s="164"/>
      <c r="R479" s="164"/>
      <c r="S479" s="164"/>
      <c r="T479" s="238"/>
      <c r="U479" s="238"/>
    </row>
    <row r="480" spans="1:21" s="156" customFormat="1" ht="20.100000000000001" customHeight="1" x14ac:dyDescent="0.15">
      <c r="A480" s="162"/>
      <c r="B480" s="162"/>
      <c r="C480" s="162"/>
      <c r="D480" s="162"/>
      <c r="E480" s="162"/>
      <c r="F480" s="163"/>
      <c r="G480" s="163"/>
      <c r="H480" s="163"/>
      <c r="I480" s="164"/>
      <c r="J480" s="165"/>
      <c r="K480" s="165"/>
      <c r="L480" s="165"/>
      <c r="M480" s="166"/>
      <c r="N480" s="165"/>
      <c r="O480" s="165"/>
      <c r="P480" s="165"/>
      <c r="Q480" s="164"/>
      <c r="R480" s="164"/>
      <c r="S480" s="164"/>
      <c r="T480" s="238"/>
      <c r="U480" s="238"/>
    </row>
    <row r="481" spans="1:21" s="156" customFormat="1" ht="20.100000000000001" customHeight="1" x14ac:dyDescent="0.15">
      <c r="A481" s="162"/>
      <c r="B481" s="162"/>
      <c r="C481" s="162"/>
      <c r="D481" s="162"/>
      <c r="E481" s="162"/>
      <c r="F481" s="163"/>
      <c r="G481" s="163"/>
      <c r="H481" s="163"/>
      <c r="I481" s="164"/>
      <c r="J481" s="165"/>
      <c r="K481" s="165"/>
      <c r="L481" s="165"/>
      <c r="M481" s="166"/>
      <c r="N481" s="165"/>
      <c r="O481" s="165"/>
      <c r="P481" s="165"/>
      <c r="Q481" s="164"/>
      <c r="R481" s="164"/>
      <c r="S481" s="164"/>
      <c r="T481" s="238"/>
      <c r="U481" s="238"/>
    </row>
    <row r="482" spans="1:21" s="156" customFormat="1" ht="20.100000000000001" customHeight="1" x14ac:dyDescent="0.15">
      <c r="A482" s="162"/>
      <c r="B482" s="162"/>
      <c r="C482" s="162"/>
      <c r="D482" s="162"/>
      <c r="E482" s="162"/>
      <c r="F482" s="163"/>
      <c r="G482" s="163"/>
      <c r="H482" s="163"/>
      <c r="I482" s="164"/>
      <c r="J482" s="165"/>
      <c r="K482" s="165"/>
      <c r="L482" s="165"/>
      <c r="M482" s="166"/>
      <c r="N482" s="165"/>
      <c r="O482" s="165"/>
      <c r="P482" s="165"/>
      <c r="Q482" s="164"/>
      <c r="R482" s="164"/>
      <c r="S482" s="164"/>
      <c r="T482" s="238"/>
      <c r="U482" s="238"/>
    </row>
    <row r="483" spans="1:21" s="156" customFormat="1" ht="20.100000000000001" customHeight="1" x14ac:dyDescent="0.15">
      <c r="A483" s="162"/>
      <c r="B483" s="162"/>
      <c r="C483" s="162"/>
      <c r="D483" s="162"/>
      <c r="E483" s="162"/>
      <c r="F483" s="163"/>
      <c r="G483" s="163"/>
      <c r="H483" s="163"/>
      <c r="I483" s="164"/>
      <c r="J483" s="165"/>
      <c r="K483" s="165"/>
      <c r="L483" s="165"/>
      <c r="M483" s="166"/>
      <c r="N483" s="165"/>
      <c r="O483" s="165"/>
      <c r="P483" s="165"/>
      <c r="Q483" s="164"/>
      <c r="R483" s="164"/>
      <c r="S483" s="164"/>
      <c r="T483" s="238"/>
      <c r="U483" s="238"/>
    </row>
    <row r="484" spans="1:21" s="156" customFormat="1" ht="20.100000000000001" customHeight="1" x14ac:dyDescent="0.15">
      <c r="A484" s="162"/>
      <c r="B484" s="162"/>
      <c r="C484" s="162"/>
      <c r="D484" s="162"/>
      <c r="E484" s="162"/>
      <c r="F484" s="163"/>
      <c r="G484" s="163"/>
      <c r="H484" s="163"/>
      <c r="I484" s="164"/>
      <c r="J484" s="165"/>
      <c r="K484" s="165"/>
      <c r="L484" s="165"/>
      <c r="M484" s="166"/>
      <c r="N484" s="165"/>
      <c r="O484" s="165"/>
      <c r="P484" s="165"/>
      <c r="Q484" s="164"/>
      <c r="R484" s="164"/>
      <c r="S484" s="164"/>
      <c r="T484" s="238"/>
      <c r="U484" s="238"/>
    </row>
    <row r="485" spans="1:21" s="156" customFormat="1" ht="20.100000000000001" customHeight="1" x14ac:dyDescent="0.15">
      <c r="A485" s="162"/>
      <c r="B485" s="162"/>
      <c r="C485" s="162"/>
      <c r="D485" s="162"/>
      <c r="E485" s="162"/>
      <c r="F485" s="163"/>
      <c r="G485" s="163"/>
      <c r="H485" s="163"/>
      <c r="I485" s="164"/>
      <c r="J485" s="165"/>
      <c r="K485" s="165"/>
      <c r="L485" s="165"/>
      <c r="M485" s="166"/>
      <c r="N485" s="165"/>
      <c r="O485" s="165"/>
      <c r="P485" s="165"/>
      <c r="Q485" s="164"/>
      <c r="R485" s="164"/>
      <c r="S485" s="164"/>
      <c r="T485" s="238"/>
      <c r="U485" s="238"/>
    </row>
    <row r="486" spans="1:21" s="156" customFormat="1" ht="20.100000000000001" customHeight="1" x14ac:dyDescent="0.15">
      <c r="A486" s="162"/>
      <c r="B486" s="162"/>
      <c r="C486" s="162"/>
      <c r="D486" s="162"/>
      <c r="E486" s="162"/>
      <c r="F486" s="163"/>
      <c r="G486" s="163"/>
      <c r="H486" s="163"/>
      <c r="I486" s="164"/>
      <c r="J486" s="165"/>
      <c r="K486" s="165"/>
      <c r="L486" s="165"/>
      <c r="M486" s="166"/>
      <c r="N486" s="165"/>
      <c r="O486" s="165"/>
      <c r="P486" s="165"/>
      <c r="Q486" s="164"/>
      <c r="R486" s="164"/>
      <c r="S486" s="164"/>
      <c r="T486" s="238"/>
      <c r="U486" s="238"/>
    </row>
    <row r="487" spans="1:21" s="156" customFormat="1" ht="20.100000000000001" customHeight="1" x14ac:dyDescent="0.15">
      <c r="A487" s="162"/>
      <c r="B487" s="162"/>
      <c r="C487" s="162"/>
      <c r="D487" s="162"/>
      <c r="E487" s="162"/>
      <c r="F487" s="163"/>
      <c r="G487" s="163"/>
      <c r="H487" s="163"/>
      <c r="I487" s="164"/>
      <c r="J487" s="165"/>
      <c r="K487" s="165"/>
      <c r="L487" s="165"/>
      <c r="M487" s="166"/>
      <c r="N487" s="165"/>
      <c r="O487" s="165"/>
      <c r="P487" s="165"/>
      <c r="Q487" s="164"/>
      <c r="R487" s="164"/>
      <c r="S487" s="164"/>
      <c r="T487" s="238"/>
      <c r="U487" s="238"/>
    </row>
    <row r="488" spans="1:21" s="156" customFormat="1" ht="20.100000000000001" customHeight="1" x14ac:dyDescent="0.15">
      <c r="A488" s="162"/>
      <c r="B488" s="162"/>
      <c r="C488" s="162"/>
      <c r="D488" s="162"/>
      <c r="E488" s="162"/>
      <c r="F488" s="163"/>
      <c r="G488" s="163"/>
      <c r="H488" s="163"/>
      <c r="I488" s="164"/>
      <c r="J488" s="165"/>
      <c r="K488" s="165"/>
      <c r="L488" s="165"/>
      <c r="M488" s="166"/>
      <c r="N488" s="165"/>
      <c r="O488" s="165"/>
      <c r="P488" s="165"/>
      <c r="Q488" s="164"/>
      <c r="R488" s="164"/>
      <c r="S488" s="164"/>
      <c r="T488" s="238"/>
      <c r="U488" s="238"/>
    </row>
    <row r="489" spans="1:21" s="156" customFormat="1" ht="20.100000000000001" customHeight="1" x14ac:dyDescent="0.15">
      <c r="A489" s="162"/>
      <c r="B489" s="162"/>
      <c r="C489" s="162"/>
      <c r="D489" s="162"/>
      <c r="E489" s="162"/>
      <c r="F489" s="163"/>
      <c r="G489" s="163"/>
      <c r="H489" s="163"/>
      <c r="I489" s="164"/>
      <c r="J489" s="165"/>
      <c r="K489" s="165"/>
      <c r="L489" s="165"/>
      <c r="M489" s="166"/>
      <c r="N489" s="165"/>
      <c r="O489" s="165"/>
      <c r="P489" s="165"/>
      <c r="Q489" s="164"/>
      <c r="R489" s="164"/>
      <c r="S489" s="164"/>
      <c r="T489" s="238"/>
      <c r="U489" s="238"/>
    </row>
    <row r="490" spans="1:21" s="156" customFormat="1" ht="20.100000000000001" customHeight="1" x14ac:dyDescent="0.15">
      <c r="A490" s="162"/>
      <c r="B490" s="162"/>
      <c r="C490" s="162"/>
      <c r="D490" s="162"/>
      <c r="E490" s="162"/>
      <c r="F490" s="163"/>
      <c r="G490" s="163"/>
      <c r="H490" s="163"/>
      <c r="I490" s="164"/>
      <c r="J490" s="165"/>
      <c r="K490" s="165"/>
      <c r="L490" s="165"/>
      <c r="M490" s="166"/>
      <c r="N490" s="165"/>
      <c r="O490" s="165"/>
      <c r="P490" s="165"/>
      <c r="Q490" s="164"/>
      <c r="R490" s="164"/>
      <c r="S490" s="164"/>
      <c r="T490" s="238"/>
      <c r="U490" s="238"/>
    </row>
    <row r="491" spans="1:21" s="156" customFormat="1" ht="20.100000000000001" customHeight="1" x14ac:dyDescent="0.15">
      <c r="A491" s="162"/>
      <c r="B491" s="162"/>
      <c r="C491" s="162"/>
      <c r="D491" s="162"/>
      <c r="E491" s="162"/>
      <c r="F491" s="163"/>
      <c r="G491" s="163"/>
      <c r="H491" s="163"/>
      <c r="I491" s="164"/>
      <c r="J491" s="165"/>
      <c r="K491" s="165"/>
      <c r="L491" s="165"/>
      <c r="M491" s="166"/>
      <c r="N491" s="165"/>
      <c r="O491" s="165"/>
      <c r="P491" s="165"/>
      <c r="Q491" s="164"/>
      <c r="R491" s="164"/>
      <c r="S491" s="164"/>
      <c r="T491" s="238"/>
      <c r="U491" s="238"/>
    </row>
    <row r="492" spans="1:21" s="156" customFormat="1" ht="20.100000000000001" customHeight="1" x14ac:dyDescent="0.15">
      <c r="A492" s="162"/>
      <c r="B492" s="162"/>
      <c r="C492" s="162"/>
      <c r="D492" s="162"/>
      <c r="E492" s="162"/>
      <c r="F492" s="163"/>
      <c r="G492" s="163"/>
      <c r="H492" s="163"/>
      <c r="I492" s="164"/>
      <c r="J492" s="165"/>
      <c r="K492" s="165"/>
      <c r="L492" s="165"/>
      <c r="M492" s="166"/>
      <c r="N492" s="165"/>
      <c r="O492" s="165"/>
      <c r="P492" s="165"/>
      <c r="Q492" s="164"/>
      <c r="R492" s="164"/>
      <c r="S492" s="164"/>
      <c r="T492" s="238"/>
      <c r="U492" s="238"/>
    </row>
    <row r="493" spans="1:21" s="156" customFormat="1" ht="20.100000000000001" customHeight="1" x14ac:dyDescent="0.15">
      <c r="A493" s="162"/>
      <c r="B493" s="162"/>
      <c r="C493" s="162"/>
      <c r="D493" s="162"/>
      <c r="E493" s="162"/>
      <c r="F493" s="163"/>
      <c r="G493" s="163"/>
      <c r="H493" s="163"/>
      <c r="I493" s="164"/>
      <c r="J493" s="165"/>
      <c r="K493" s="165"/>
      <c r="L493" s="165"/>
      <c r="M493" s="166"/>
      <c r="N493" s="165"/>
      <c r="O493" s="165"/>
      <c r="P493" s="165"/>
      <c r="Q493" s="164"/>
      <c r="R493" s="164"/>
      <c r="S493" s="164"/>
      <c r="T493" s="238"/>
      <c r="U493" s="238"/>
    </row>
    <row r="494" spans="1:21" s="156" customFormat="1" ht="20.100000000000001" customHeight="1" x14ac:dyDescent="0.15">
      <c r="A494" s="162"/>
      <c r="B494" s="162"/>
      <c r="C494" s="162"/>
      <c r="D494" s="162"/>
      <c r="E494" s="162"/>
      <c r="F494" s="163"/>
      <c r="G494" s="163"/>
      <c r="H494" s="163"/>
      <c r="I494" s="164"/>
      <c r="J494" s="165"/>
      <c r="K494" s="165"/>
      <c r="L494" s="165"/>
      <c r="M494" s="166"/>
      <c r="N494" s="165"/>
      <c r="O494" s="165"/>
      <c r="P494" s="165"/>
      <c r="Q494" s="164"/>
      <c r="R494" s="164"/>
      <c r="S494" s="164"/>
      <c r="T494" s="238"/>
      <c r="U494" s="238"/>
    </row>
    <row r="495" spans="1:21" s="156" customFormat="1" ht="20.100000000000001" customHeight="1" x14ac:dyDescent="0.15">
      <c r="A495" s="162"/>
      <c r="B495" s="162"/>
      <c r="C495" s="162"/>
      <c r="D495" s="162"/>
      <c r="E495" s="162"/>
      <c r="F495" s="163"/>
      <c r="G495" s="163"/>
      <c r="H495" s="163"/>
      <c r="I495" s="164"/>
      <c r="J495" s="165"/>
      <c r="K495" s="165"/>
      <c r="L495" s="165"/>
      <c r="M495" s="166"/>
      <c r="N495" s="165"/>
      <c r="O495" s="165"/>
      <c r="P495" s="165"/>
      <c r="Q495" s="164"/>
      <c r="R495" s="164"/>
      <c r="S495" s="164"/>
      <c r="T495" s="238"/>
      <c r="U495" s="238"/>
    </row>
    <row r="496" spans="1:21" s="156" customFormat="1" ht="20.100000000000001" customHeight="1" x14ac:dyDescent="0.15">
      <c r="A496" s="162"/>
      <c r="B496" s="162"/>
      <c r="C496" s="162"/>
      <c r="D496" s="162"/>
      <c r="E496" s="162"/>
      <c r="F496" s="163"/>
      <c r="G496" s="163"/>
      <c r="H496" s="163"/>
      <c r="I496" s="164"/>
      <c r="J496" s="165"/>
      <c r="K496" s="165"/>
      <c r="L496" s="165"/>
      <c r="M496" s="166"/>
      <c r="N496" s="165"/>
      <c r="O496" s="165"/>
      <c r="P496" s="165"/>
      <c r="Q496" s="164"/>
      <c r="R496" s="164"/>
      <c r="S496" s="164"/>
      <c r="T496" s="238"/>
      <c r="U496" s="238"/>
    </row>
    <row r="497" spans="1:21" s="156" customFormat="1" ht="20.100000000000001" customHeight="1" x14ac:dyDescent="0.15">
      <c r="A497" s="162"/>
      <c r="B497" s="162"/>
      <c r="C497" s="162"/>
      <c r="D497" s="162"/>
      <c r="E497" s="162"/>
      <c r="F497" s="163"/>
      <c r="G497" s="163"/>
      <c r="H497" s="163"/>
      <c r="I497" s="164"/>
      <c r="J497" s="165"/>
      <c r="K497" s="165"/>
      <c r="L497" s="165"/>
      <c r="M497" s="166"/>
      <c r="N497" s="165"/>
      <c r="O497" s="165"/>
      <c r="P497" s="165"/>
      <c r="Q497" s="164"/>
      <c r="R497" s="164"/>
      <c r="S497" s="164"/>
      <c r="T497" s="238"/>
      <c r="U497" s="238"/>
    </row>
    <row r="498" spans="1:21" s="156" customFormat="1" ht="20.100000000000001" customHeight="1" x14ac:dyDescent="0.15">
      <c r="A498" s="162"/>
      <c r="B498" s="162"/>
      <c r="C498" s="162"/>
      <c r="D498" s="162"/>
      <c r="E498" s="162"/>
      <c r="F498" s="163"/>
      <c r="G498" s="163"/>
      <c r="H498" s="163"/>
      <c r="I498" s="164"/>
      <c r="J498" s="165"/>
      <c r="K498" s="165"/>
      <c r="L498" s="165"/>
      <c r="M498" s="166"/>
      <c r="N498" s="165"/>
      <c r="O498" s="165"/>
      <c r="P498" s="165"/>
      <c r="Q498" s="164"/>
      <c r="R498" s="164"/>
      <c r="S498" s="164"/>
      <c r="T498" s="238"/>
      <c r="U498" s="238"/>
    </row>
    <row r="499" spans="1:21" s="156" customFormat="1" ht="20.100000000000001" customHeight="1" x14ac:dyDescent="0.15">
      <c r="A499" s="162"/>
      <c r="B499" s="162"/>
      <c r="C499" s="162"/>
      <c r="D499" s="162"/>
      <c r="E499" s="162"/>
      <c r="F499" s="163"/>
      <c r="G499" s="163"/>
      <c r="H499" s="163"/>
      <c r="I499" s="164"/>
      <c r="J499" s="165"/>
      <c r="K499" s="165"/>
      <c r="L499" s="165"/>
      <c r="M499" s="166"/>
      <c r="N499" s="165"/>
      <c r="O499" s="165"/>
      <c r="P499" s="165"/>
      <c r="Q499" s="164"/>
      <c r="R499" s="164"/>
      <c r="S499" s="164"/>
      <c r="T499" s="238"/>
      <c r="U499" s="238"/>
    </row>
    <row r="500" spans="1:21" s="156" customFormat="1" ht="20.100000000000001" customHeight="1" x14ac:dyDescent="0.15">
      <c r="A500" s="162"/>
      <c r="B500" s="162"/>
      <c r="C500" s="162"/>
      <c r="D500" s="162"/>
      <c r="E500" s="162"/>
      <c r="F500" s="163"/>
      <c r="G500" s="163"/>
      <c r="H500" s="163"/>
      <c r="I500" s="164"/>
      <c r="J500" s="165"/>
      <c r="K500" s="165"/>
      <c r="L500" s="165"/>
      <c r="M500" s="166"/>
      <c r="N500" s="165"/>
      <c r="O500" s="165"/>
      <c r="P500" s="165"/>
      <c r="Q500" s="164"/>
      <c r="R500" s="164"/>
      <c r="S500" s="164"/>
      <c r="T500" s="238"/>
      <c r="U500" s="238"/>
    </row>
    <row r="501" spans="1:21" s="156" customFormat="1" ht="20.100000000000001" customHeight="1" x14ac:dyDescent="0.15">
      <c r="A501" s="162"/>
      <c r="B501" s="162"/>
      <c r="C501" s="162"/>
      <c r="D501" s="162"/>
      <c r="E501" s="162"/>
      <c r="F501" s="163"/>
      <c r="G501" s="163"/>
      <c r="H501" s="163"/>
      <c r="I501" s="164"/>
      <c r="J501" s="165"/>
      <c r="K501" s="165"/>
      <c r="L501" s="165"/>
      <c r="M501" s="166"/>
      <c r="N501" s="165"/>
      <c r="O501" s="165"/>
      <c r="P501" s="165"/>
      <c r="Q501" s="164"/>
      <c r="R501" s="164"/>
      <c r="S501" s="164"/>
      <c r="T501" s="238"/>
      <c r="U501" s="238"/>
    </row>
    <row r="502" spans="1:21" s="156" customFormat="1" ht="20.100000000000001" customHeight="1" x14ac:dyDescent="0.15">
      <c r="A502" s="162"/>
      <c r="B502" s="162"/>
      <c r="C502" s="162"/>
      <c r="D502" s="162"/>
      <c r="E502" s="162"/>
      <c r="F502" s="163"/>
      <c r="G502" s="163"/>
      <c r="H502" s="163"/>
      <c r="I502" s="164"/>
      <c r="J502" s="165"/>
      <c r="K502" s="165"/>
      <c r="L502" s="165"/>
      <c r="M502" s="166"/>
      <c r="N502" s="165"/>
      <c r="O502" s="165"/>
      <c r="P502" s="165"/>
      <c r="Q502" s="164"/>
      <c r="R502" s="164"/>
      <c r="S502" s="164"/>
      <c r="T502" s="238"/>
      <c r="U502" s="238"/>
    </row>
    <row r="503" spans="1:21" s="156" customFormat="1" ht="20.100000000000001" customHeight="1" x14ac:dyDescent="0.15">
      <c r="A503" s="162"/>
      <c r="B503" s="162"/>
      <c r="C503" s="162"/>
      <c r="D503" s="162"/>
      <c r="E503" s="162"/>
      <c r="F503" s="163"/>
      <c r="G503" s="163"/>
      <c r="H503" s="163"/>
      <c r="I503" s="164"/>
      <c r="J503" s="165"/>
      <c r="K503" s="165"/>
      <c r="L503" s="165"/>
      <c r="M503" s="166"/>
      <c r="N503" s="165"/>
      <c r="O503" s="165"/>
      <c r="P503" s="165"/>
      <c r="Q503" s="164"/>
      <c r="R503" s="164"/>
      <c r="S503" s="164"/>
      <c r="T503" s="238"/>
      <c r="U503" s="238"/>
    </row>
    <row r="504" spans="1:21" s="156" customFormat="1" ht="20.100000000000001" customHeight="1" x14ac:dyDescent="0.15">
      <c r="A504" s="162"/>
      <c r="B504" s="162"/>
      <c r="C504" s="162"/>
      <c r="D504" s="162"/>
      <c r="E504" s="162"/>
      <c r="F504" s="163"/>
      <c r="G504" s="163"/>
      <c r="H504" s="163"/>
      <c r="I504" s="164"/>
      <c r="J504" s="165"/>
      <c r="K504" s="165"/>
      <c r="L504" s="165"/>
      <c r="M504" s="166"/>
      <c r="N504" s="165"/>
      <c r="O504" s="165"/>
      <c r="P504" s="165"/>
      <c r="Q504" s="164"/>
      <c r="R504" s="164"/>
      <c r="S504" s="164"/>
      <c r="T504" s="238"/>
      <c r="U504" s="238"/>
    </row>
    <row r="505" spans="1:21" s="156" customFormat="1" ht="20.100000000000001" customHeight="1" x14ac:dyDescent="0.15">
      <c r="A505" s="162"/>
      <c r="B505" s="162"/>
      <c r="C505" s="162"/>
      <c r="D505" s="162"/>
      <c r="E505" s="162"/>
      <c r="F505" s="163"/>
      <c r="G505" s="163"/>
      <c r="H505" s="163"/>
      <c r="I505" s="164"/>
      <c r="J505" s="165"/>
      <c r="K505" s="165"/>
      <c r="L505" s="165"/>
      <c r="M505" s="166"/>
      <c r="N505" s="165"/>
      <c r="O505" s="165"/>
      <c r="P505" s="165"/>
      <c r="Q505" s="164"/>
      <c r="R505" s="164"/>
      <c r="S505" s="164"/>
      <c r="T505" s="238"/>
      <c r="U505" s="238"/>
    </row>
    <row r="506" spans="1:21" s="156" customFormat="1" ht="20.100000000000001" customHeight="1" x14ac:dyDescent="0.15">
      <c r="A506" s="162"/>
      <c r="B506" s="162"/>
      <c r="C506" s="162"/>
      <c r="D506" s="162"/>
      <c r="E506" s="162"/>
      <c r="F506" s="163"/>
      <c r="G506" s="163"/>
      <c r="H506" s="163"/>
      <c r="I506" s="164"/>
      <c r="J506" s="165"/>
      <c r="K506" s="165"/>
      <c r="L506" s="165"/>
      <c r="M506" s="166"/>
      <c r="N506" s="165"/>
      <c r="O506" s="165"/>
      <c r="P506" s="165"/>
      <c r="Q506" s="164"/>
      <c r="R506" s="164"/>
      <c r="S506" s="164"/>
      <c r="T506" s="238"/>
      <c r="U506" s="238"/>
    </row>
    <row r="507" spans="1:21" s="156" customFormat="1" ht="20.100000000000001" customHeight="1" x14ac:dyDescent="0.15">
      <c r="A507" s="162"/>
      <c r="B507" s="162"/>
      <c r="C507" s="162"/>
      <c r="D507" s="162"/>
      <c r="E507" s="162"/>
      <c r="F507" s="163"/>
      <c r="G507" s="163"/>
      <c r="H507" s="163"/>
      <c r="I507" s="164"/>
      <c r="J507" s="165"/>
      <c r="K507" s="165"/>
      <c r="L507" s="165"/>
      <c r="M507" s="166"/>
      <c r="N507" s="165"/>
      <c r="O507" s="165"/>
      <c r="P507" s="165"/>
      <c r="Q507" s="164"/>
      <c r="R507" s="164"/>
      <c r="S507" s="164"/>
      <c r="T507" s="238"/>
      <c r="U507" s="238"/>
    </row>
    <row r="508" spans="1:21" s="156" customFormat="1" ht="20.100000000000001" customHeight="1" x14ac:dyDescent="0.15">
      <c r="A508" s="162"/>
      <c r="B508" s="162"/>
      <c r="C508" s="162"/>
      <c r="D508" s="162"/>
      <c r="E508" s="162"/>
      <c r="F508" s="163"/>
      <c r="G508" s="163"/>
      <c r="H508" s="163"/>
      <c r="I508" s="164"/>
      <c r="J508" s="165"/>
      <c r="K508" s="165"/>
      <c r="L508" s="165"/>
      <c r="M508" s="166"/>
      <c r="N508" s="165"/>
      <c r="O508" s="165"/>
      <c r="P508" s="165"/>
      <c r="Q508" s="164"/>
      <c r="R508" s="164"/>
      <c r="S508" s="164"/>
      <c r="T508" s="238"/>
      <c r="U508" s="238"/>
    </row>
    <row r="509" spans="1:21" s="156" customFormat="1" ht="20.100000000000001" customHeight="1" x14ac:dyDescent="0.15">
      <c r="A509" s="162"/>
      <c r="B509" s="162"/>
      <c r="C509" s="162"/>
      <c r="D509" s="162"/>
      <c r="E509" s="162"/>
      <c r="F509" s="163"/>
      <c r="G509" s="163"/>
      <c r="H509" s="163"/>
      <c r="I509" s="164"/>
      <c r="J509" s="165"/>
      <c r="K509" s="165"/>
      <c r="L509" s="165"/>
      <c r="M509" s="166"/>
      <c r="N509" s="165"/>
      <c r="O509" s="165"/>
      <c r="P509" s="165"/>
      <c r="Q509" s="164"/>
      <c r="R509" s="164"/>
      <c r="S509" s="164"/>
      <c r="T509" s="238"/>
      <c r="U509" s="238"/>
    </row>
    <row r="510" spans="1:21" s="156" customFormat="1" ht="20.100000000000001" customHeight="1" x14ac:dyDescent="0.15">
      <c r="A510" s="162"/>
      <c r="B510" s="162"/>
      <c r="C510" s="162"/>
      <c r="D510" s="162"/>
      <c r="E510" s="162"/>
      <c r="F510" s="163"/>
      <c r="G510" s="163"/>
      <c r="H510" s="163"/>
      <c r="I510" s="164"/>
      <c r="J510" s="165"/>
      <c r="K510" s="165"/>
      <c r="L510" s="165"/>
      <c r="M510" s="166"/>
      <c r="N510" s="165"/>
      <c r="O510" s="165"/>
      <c r="P510" s="165"/>
      <c r="Q510" s="164"/>
      <c r="R510" s="164"/>
      <c r="S510" s="164"/>
      <c r="T510" s="238"/>
      <c r="U510" s="238"/>
    </row>
    <row r="511" spans="1:21" s="156" customFormat="1" ht="20.100000000000001" customHeight="1" x14ac:dyDescent="0.15">
      <c r="A511" s="162"/>
      <c r="B511" s="162"/>
      <c r="C511" s="162"/>
      <c r="D511" s="162"/>
      <c r="E511" s="162"/>
      <c r="F511" s="163"/>
      <c r="G511" s="163"/>
      <c r="H511" s="163"/>
      <c r="I511" s="164"/>
      <c r="J511" s="165"/>
      <c r="K511" s="165"/>
      <c r="L511" s="165"/>
      <c r="M511" s="166"/>
      <c r="N511" s="165"/>
      <c r="O511" s="165"/>
      <c r="P511" s="165"/>
      <c r="Q511" s="164"/>
      <c r="R511" s="164"/>
      <c r="S511" s="164"/>
      <c r="T511" s="238"/>
      <c r="U511" s="238"/>
    </row>
    <row r="512" spans="1:21" s="156" customFormat="1" ht="20.100000000000001" customHeight="1" x14ac:dyDescent="0.15">
      <c r="A512" s="162"/>
      <c r="B512" s="162"/>
      <c r="C512" s="162"/>
      <c r="D512" s="162"/>
      <c r="E512" s="162"/>
      <c r="F512" s="163"/>
      <c r="G512" s="163"/>
      <c r="H512" s="163"/>
      <c r="I512" s="164"/>
      <c r="J512" s="165"/>
      <c r="K512" s="165"/>
      <c r="L512" s="165"/>
      <c r="M512" s="166"/>
      <c r="N512" s="165"/>
      <c r="O512" s="165"/>
      <c r="P512" s="165"/>
      <c r="Q512" s="164"/>
      <c r="R512" s="164"/>
      <c r="S512" s="164"/>
      <c r="T512" s="238"/>
      <c r="U512" s="238"/>
    </row>
    <row r="513" spans="1:21" s="156" customFormat="1" ht="20.100000000000001" customHeight="1" x14ac:dyDescent="0.15">
      <c r="A513" s="162"/>
      <c r="B513" s="162"/>
      <c r="C513" s="162"/>
      <c r="D513" s="162"/>
      <c r="E513" s="162"/>
      <c r="F513" s="163"/>
      <c r="G513" s="163"/>
      <c r="H513" s="163"/>
      <c r="I513" s="164"/>
      <c r="J513" s="165"/>
      <c r="K513" s="165"/>
      <c r="L513" s="165"/>
      <c r="M513" s="166"/>
      <c r="N513" s="165"/>
      <c r="O513" s="165"/>
      <c r="P513" s="165"/>
      <c r="Q513" s="164"/>
      <c r="R513" s="164"/>
      <c r="S513" s="164"/>
      <c r="T513" s="238"/>
      <c r="U513" s="238"/>
    </row>
    <row r="514" spans="1:21" s="156" customFormat="1" ht="20.100000000000001" customHeight="1" x14ac:dyDescent="0.15">
      <c r="A514" s="162"/>
      <c r="B514" s="162"/>
      <c r="C514" s="162"/>
      <c r="D514" s="162"/>
      <c r="E514" s="162"/>
      <c r="F514" s="163"/>
      <c r="G514" s="163"/>
      <c r="H514" s="163"/>
      <c r="I514" s="164"/>
      <c r="J514" s="165"/>
      <c r="K514" s="165"/>
      <c r="L514" s="165"/>
      <c r="M514" s="166"/>
      <c r="N514" s="165"/>
      <c r="O514" s="165"/>
      <c r="P514" s="165"/>
      <c r="Q514" s="164"/>
      <c r="R514" s="164"/>
      <c r="S514" s="164"/>
      <c r="T514" s="238"/>
      <c r="U514" s="238"/>
    </row>
    <row r="515" spans="1:21" s="156" customFormat="1" ht="20.100000000000001" customHeight="1" x14ac:dyDescent="0.15">
      <c r="A515" s="162"/>
      <c r="B515" s="162"/>
      <c r="C515" s="162"/>
      <c r="D515" s="162"/>
      <c r="E515" s="162"/>
      <c r="F515" s="163"/>
      <c r="G515" s="163"/>
      <c r="H515" s="163"/>
      <c r="I515" s="164"/>
      <c r="J515" s="165"/>
      <c r="K515" s="165"/>
      <c r="L515" s="165"/>
      <c r="M515" s="166"/>
      <c r="N515" s="165"/>
      <c r="O515" s="165"/>
      <c r="P515" s="165"/>
      <c r="Q515" s="164"/>
      <c r="R515" s="164"/>
      <c r="S515" s="164"/>
      <c r="T515" s="238"/>
      <c r="U515" s="238"/>
    </row>
    <row r="516" spans="1:21" s="156" customFormat="1" ht="20.100000000000001" customHeight="1" x14ac:dyDescent="0.15">
      <c r="A516" s="162"/>
      <c r="B516" s="162"/>
      <c r="C516" s="162"/>
      <c r="D516" s="162"/>
      <c r="E516" s="162"/>
      <c r="F516" s="163"/>
      <c r="G516" s="163"/>
      <c r="H516" s="163"/>
      <c r="I516" s="164"/>
      <c r="J516" s="165"/>
      <c r="K516" s="165"/>
      <c r="L516" s="165"/>
      <c r="M516" s="166"/>
      <c r="N516" s="165"/>
      <c r="O516" s="165"/>
      <c r="P516" s="165"/>
      <c r="Q516" s="164"/>
      <c r="R516" s="164"/>
      <c r="S516" s="164"/>
      <c r="T516" s="238"/>
      <c r="U516" s="238"/>
    </row>
    <row r="517" spans="1:21" s="156" customFormat="1" ht="20.100000000000001" customHeight="1" x14ac:dyDescent="0.15">
      <c r="A517" s="162"/>
      <c r="B517" s="162"/>
      <c r="C517" s="162"/>
      <c r="D517" s="162"/>
      <c r="E517" s="162"/>
      <c r="F517" s="163"/>
      <c r="G517" s="163"/>
      <c r="H517" s="163"/>
      <c r="I517" s="164"/>
      <c r="J517" s="165"/>
      <c r="K517" s="165"/>
      <c r="L517" s="165"/>
      <c r="M517" s="166"/>
      <c r="N517" s="165"/>
      <c r="O517" s="165"/>
      <c r="P517" s="165"/>
      <c r="Q517" s="164"/>
      <c r="R517" s="164"/>
      <c r="S517" s="164"/>
      <c r="T517" s="238"/>
      <c r="U517" s="238"/>
    </row>
    <row r="518" spans="1:21" s="156" customFormat="1" ht="20.100000000000001" customHeight="1" x14ac:dyDescent="0.15">
      <c r="A518" s="162"/>
      <c r="B518" s="162"/>
      <c r="C518" s="162"/>
      <c r="D518" s="162"/>
      <c r="E518" s="162"/>
      <c r="F518" s="163"/>
      <c r="G518" s="163"/>
      <c r="H518" s="163"/>
      <c r="I518" s="164"/>
      <c r="J518" s="165"/>
      <c r="K518" s="165"/>
      <c r="L518" s="165"/>
      <c r="M518" s="166"/>
      <c r="N518" s="165"/>
      <c r="O518" s="165"/>
      <c r="P518" s="165"/>
      <c r="Q518" s="164"/>
      <c r="R518" s="164"/>
      <c r="S518" s="164"/>
      <c r="T518" s="238"/>
      <c r="U518" s="238"/>
    </row>
    <row r="519" spans="1:21" s="156" customFormat="1" ht="20.100000000000001" customHeight="1" x14ac:dyDescent="0.15">
      <c r="A519" s="162"/>
      <c r="B519" s="162"/>
      <c r="C519" s="162"/>
      <c r="D519" s="162"/>
      <c r="E519" s="162"/>
      <c r="F519" s="163"/>
      <c r="G519" s="163"/>
      <c r="H519" s="163"/>
      <c r="I519" s="164"/>
      <c r="J519" s="165"/>
      <c r="K519" s="165"/>
      <c r="L519" s="165"/>
      <c r="M519" s="166"/>
      <c r="N519" s="165"/>
      <c r="O519" s="165"/>
      <c r="P519" s="165"/>
      <c r="Q519" s="164"/>
      <c r="R519" s="164"/>
      <c r="S519" s="164"/>
      <c r="T519" s="238"/>
      <c r="U519" s="238"/>
    </row>
    <row r="520" spans="1:21" s="156" customFormat="1" ht="20.100000000000001" customHeight="1" x14ac:dyDescent="0.15">
      <c r="A520" s="162"/>
      <c r="B520" s="162"/>
      <c r="C520" s="162"/>
      <c r="D520" s="162"/>
      <c r="E520" s="162"/>
      <c r="F520" s="163"/>
      <c r="G520" s="163"/>
      <c r="H520" s="163"/>
      <c r="I520" s="164"/>
      <c r="J520" s="165"/>
      <c r="K520" s="165"/>
      <c r="L520" s="165"/>
      <c r="M520" s="166"/>
      <c r="N520" s="165"/>
      <c r="O520" s="165"/>
      <c r="P520" s="165"/>
      <c r="Q520" s="164"/>
      <c r="R520" s="164"/>
      <c r="S520" s="164"/>
      <c r="T520" s="238"/>
      <c r="U520" s="238"/>
    </row>
    <row r="521" spans="1:21" s="156" customFormat="1" ht="20.100000000000001" customHeight="1" x14ac:dyDescent="0.15">
      <c r="A521" s="162"/>
      <c r="B521" s="162"/>
      <c r="C521" s="162"/>
      <c r="D521" s="162"/>
      <c r="E521" s="162"/>
      <c r="F521" s="163"/>
      <c r="G521" s="163"/>
      <c r="H521" s="163"/>
      <c r="I521" s="164"/>
      <c r="J521" s="165"/>
      <c r="K521" s="165"/>
      <c r="L521" s="165"/>
      <c r="M521" s="166"/>
      <c r="N521" s="165"/>
      <c r="O521" s="165"/>
      <c r="P521" s="165"/>
      <c r="Q521" s="164"/>
      <c r="R521" s="164"/>
      <c r="S521" s="164"/>
      <c r="T521" s="238"/>
      <c r="U521" s="238"/>
    </row>
    <row r="522" spans="1:21" s="156" customFormat="1" ht="20.100000000000001" customHeight="1" x14ac:dyDescent="0.15">
      <c r="A522" s="162"/>
      <c r="B522" s="162"/>
      <c r="C522" s="162"/>
      <c r="D522" s="162"/>
      <c r="E522" s="162"/>
      <c r="F522" s="163"/>
      <c r="G522" s="163"/>
      <c r="H522" s="163"/>
      <c r="I522" s="164"/>
      <c r="J522" s="165"/>
      <c r="K522" s="165"/>
      <c r="L522" s="165"/>
      <c r="M522" s="166"/>
      <c r="N522" s="165"/>
      <c r="O522" s="165"/>
      <c r="P522" s="165"/>
      <c r="Q522" s="164"/>
      <c r="R522" s="164"/>
      <c r="S522" s="164"/>
      <c r="T522" s="238"/>
      <c r="U522" s="238"/>
    </row>
    <row r="523" spans="1:21" s="156" customFormat="1" ht="20.100000000000001" customHeight="1" x14ac:dyDescent="0.15">
      <c r="A523" s="162"/>
      <c r="B523" s="162"/>
      <c r="C523" s="162"/>
      <c r="D523" s="162"/>
      <c r="E523" s="162"/>
      <c r="F523" s="163"/>
      <c r="G523" s="163"/>
      <c r="H523" s="163"/>
      <c r="I523" s="164"/>
      <c r="J523" s="165"/>
      <c r="K523" s="165"/>
      <c r="L523" s="165"/>
      <c r="M523" s="166"/>
      <c r="N523" s="165"/>
      <c r="O523" s="165"/>
      <c r="P523" s="165"/>
      <c r="Q523" s="164"/>
      <c r="R523" s="164"/>
      <c r="S523" s="164"/>
      <c r="T523" s="238"/>
      <c r="U523" s="238"/>
    </row>
    <row r="524" spans="1:21" s="156" customFormat="1" ht="20.100000000000001" customHeight="1" x14ac:dyDescent="0.15">
      <c r="A524" s="162"/>
      <c r="B524" s="162"/>
      <c r="C524" s="162"/>
      <c r="D524" s="162"/>
      <c r="E524" s="162"/>
      <c r="F524" s="163"/>
      <c r="G524" s="163"/>
      <c r="H524" s="163"/>
      <c r="I524" s="164"/>
      <c r="J524" s="165"/>
      <c r="K524" s="165"/>
      <c r="L524" s="165"/>
      <c r="M524" s="166"/>
      <c r="N524" s="165"/>
      <c r="O524" s="165"/>
      <c r="P524" s="165"/>
      <c r="Q524" s="164"/>
      <c r="R524" s="164"/>
      <c r="S524" s="164"/>
      <c r="T524" s="238"/>
      <c r="U524" s="238"/>
    </row>
    <row r="525" spans="1:21" s="156" customFormat="1" ht="20.100000000000001" customHeight="1" x14ac:dyDescent="0.15">
      <c r="A525" s="162"/>
      <c r="B525" s="162"/>
      <c r="C525" s="162"/>
      <c r="D525" s="162"/>
      <c r="E525" s="162"/>
      <c r="F525" s="163"/>
      <c r="G525" s="163"/>
      <c r="H525" s="163"/>
      <c r="I525" s="164"/>
      <c r="J525" s="165"/>
      <c r="K525" s="165"/>
      <c r="L525" s="165"/>
      <c r="M525" s="166"/>
      <c r="N525" s="165"/>
      <c r="O525" s="165"/>
      <c r="P525" s="165"/>
      <c r="Q525" s="164"/>
      <c r="R525" s="164"/>
      <c r="S525" s="164"/>
      <c r="T525" s="238"/>
      <c r="U525" s="238"/>
    </row>
    <row r="526" spans="1:21" s="156" customFormat="1" ht="20.100000000000001" customHeight="1" x14ac:dyDescent="0.15">
      <c r="A526" s="162"/>
      <c r="B526" s="162"/>
      <c r="C526" s="162"/>
      <c r="D526" s="162"/>
      <c r="E526" s="162"/>
      <c r="F526" s="163"/>
      <c r="G526" s="163"/>
      <c r="H526" s="163"/>
      <c r="I526" s="164"/>
      <c r="J526" s="165"/>
      <c r="K526" s="165"/>
      <c r="L526" s="165"/>
      <c r="M526" s="166"/>
      <c r="N526" s="165"/>
      <c r="O526" s="165"/>
      <c r="P526" s="165"/>
      <c r="Q526" s="164"/>
      <c r="R526" s="164"/>
      <c r="S526" s="164"/>
      <c r="T526" s="238"/>
      <c r="U526" s="238"/>
    </row>
    <row r="527" spans="1:21" s="156" customFormat="1" ht="20.100000000000001" customHeight="1" x14ac:dyDescent="0.15">
      <c r="A527" s="162"/>
      <c r="B527" s="162"/>
      <c r="C527" s="162"/>
      <c r="D527" s="162"/>
      <c r="E527" s="162"/>
      <c r="F527" s="163"/>
      <c r="G527" s="163"/>
      <c r="H527" s="163"/>
      <c r="I527" s="164"/>
      <c r="J527" s="165"/>
      <c r="K527" s="165"/>
      <c r="L527" s="165"/>
      <c r="M527" s="166"/>
      <c r="N527" s="165"/>
      <c r="O527" s="165"/>
      <c r="P527" s="165"/>
      <c r="Q527" s="164"/>
      <c r="R527" s="164"/>
      <c r="S527" s="164"/>
      <c r="T527" s="238"/>
      <c r="U527" s="238"/>
    </row>
    <row r="528" spans="1:21" s="156" customFormat="1" ht="20.100000000000001" customHeight="1" x14ac:dyDescent="0.15">
      <c r="A528" s="162"/>
      <c r="B528" s="162"/>
      <c r="C528" s="162"/>
      <c r="D528" s="162"/>
      <c r="E528" s="162"/>
      <c r="F528" s="163"/>
      <c r="G528" s="163"/>
      <c r="H528" s="163"/>
      <c r="I528" s="164"/>
      <c r="J528" s="165"/>
      <c r="K528" s="165"/>
      <c r="L528" s="165"/>
      <c r="M528" s="166"/>
      <c r="N528" s="165"/>
      <c r="O528" s="165"/>
      <c r="P528" s="165"/>
      <c r="Q528" s="164"/>
      <c r="R528" s="164"/>
      <c r="S528" s="164"/>
      <c r="T528" s="238"/>
      <c r="U528" s="238"/>
    </row>
    <row r="529" spans="1:21" s="156" customFormat="1" ht="20.100000000000001" customHeight="1" x14ac:dyDescent="0.15">
      <c r="A529" s="162"/>
      <c r="B529" s="162"/>
      <c r="C529" s="162"/>
      <c r="D529" s="162"/>
      <c r="E529" s="162"/>
      <c r="F529" s="163"/>
      <c r="G529" s="163"/>
      <c r="H529" s="163"/>
      <c r="I529" s="164"/>
      <c r="J529" s="165"/>
      <c r="K529" s="165"/>
      <c r="L529" s="165"/>
      <c r="M529" s="166"/>
      <c r="N529" s="165"/>
      <c r="O529" s="165"/>
      <c r="P529" s="165"/>
      <c r="Q529" s="164"/>
      <c r="R529" s="164"/>
      <c r="S529" s="164"/>
      <c r="T529" s="238"/>
      <c r="U529" s="238"/>
    </row>
    <row r="530" spans="1:21" s="156" customFormat="1" ht="20.100000000000001" customHeight="1" x14ac:dyDescent="0.15">
      <c r="A530" s="162"/>
      <c r="B530" s="162"/>
      <c r="C530" s="162"/>
      <c r="D530" s="162"/>
      <c r="E530" s="162"/>
      <c r="F530" s="163"/>
      <c r="G530" s="163"/>
      <c r="H530" s="163"/>
      <c r="I530" s="164"/>
      <c r="J530" s="165"/>
      <c r="K530" s="165"/>
      <c r="L530" s="165"/>
      <c r="M530" s="166"/>
      <c r="N530" s="165"/>
      <c r="O530" s="165"/>
      <c r="P530" s="165"/>
      <c r="Q530" s="164"/>
      <c r="R530" s="164"/>
      <c r="S530" s="164"/>
      <c r="T530" s="238"/>
      <c r="U530" s="238"/>
    </row>
    <row r="531" spans="1:21" s="156" customFormat="1" ht="20.100000000000001" customHeight="1" x14ac:dyDescent="0.15">
      <c r="A531" s="162"/>
      <c r="B531" s="162"/>
      <c r="C531" s="162"/>
      <c r="D531" s="162"/>
      <c r="E531" s="162"/>
      <c r="F531" s="163"/>
      <c r="G531" s="163"/>
      <c r="H531" s="163"/>
      <c r="I531" s="164"/>
      <c r="J531" s="165"/>
      <c r="K531" s="165"/>
      <c r="L531" s="165"/>
      <c r="M531" s="166"/>
      <c r="N531" s="165"/>
      <c r="O531" s="165"/>
      <c r="P531" s="165"/>
      <c r="Q531" s="164"/>
      <c r="R531" s="164"/>
      <c r="S531" s="164"/>
      <c r="T531" s="238"/>
      <c r="U531" s="238"/>
    </row>
    <row r="532" spans="1:21" s="156" customFormat="1" ht="20.100000000000001" customHeight="1" x14ac:dyDescent="0.15">
      <c r="A532" s="162"/>
      <c r="B532" s="162"/>
      <c r="C532" s="162"/>
      <c r="D532" s="162"/>
      <c r="E532" s="162"/>
      <c r="F532" s="163"/>
      <c r="G532" s="163"/>
      <c r="H532" s="163"/>
      <c r="I532" s="164"/>
      <c r="J532" s="165"/>
      <c r="K532" s="165"/>
      <c r="L532" s="165"/>
      <c r="M532" s="166"/>
      <c r="N532" s="165"/>
      <c r="O532" s="165"/>
      <c r="P532" s="165"/>
      <c r="Q532" s="164"/>
      <c r="R532" s="164"/>
      <c r="S532" s="164"/>
      <c r="T532" s="238"/>
      <c r="U532" s="238"/>
    </row>
    <row r="533" spans="1:21" s="156" customFormat="1" ht="20.100000000000001" customHeight="1" x14ac:dyDescent="0.15">
      <c r="A533" s="162"/>
      <c r="B533" s="162"/>
      <c r="C533" s="162"/>
      <c r="D533" s="162"/>
      <c r="E533" s="162"/>
      <c r="F533" s="163"/>
      <c r="G533" s="163"/>
      <c r="H533" s="163"/>
      <c r="I533" s="164"/>
      <c r="J533" s="165"/>
      <c r="K533" s="165"/>
      <c r="L533" s="165"/>
      <c r="M533" s="166"/>
      <c r="N533" s="165"/>
      <c r="O533" s="165"/>
      <c r="P533" s="165"/>
      <c r="Q533" s="164"/>
      <c r="R533" s="164"/>
      <c r="S533" s="164"/>
      <c r="T533" s="238"/>
      <c r="U533" s="238"/>
    </row>
    <row r="534" spans="1:21" s="156" customFormat="1" ht="20.100000000000001" customHeight="1" x14ac:dyDescent="0.15">
      <c r="A534" s="162"/>
      <c r="B534" s="162"/>
      <c r="C534" s="162"/>
      <c r="D534" s="162"/>
      <c r="E534" s="162"/>
      <c r="F534" s="163"/>
      <c r="G534" s="163"/>
      <c r="H534" s="163"/>
      <c r="I534" s="164"/>
      <c r="J534" s="165"/>
      <c r="K534" s="165"/>
      <c r="L534" s="165"/>
      <c r="M534" s="166"/>
      <c r="N534" s="165"/>
      <c r="O534" s="165"/>
      <c r="P534" s="165"/>
      <c r="Q534" s="164"/>
      <c r="R534" s="164"/>
      <c r="S534" s="164"/>
      <c r="T534" s="238"/>
      <c r="U534" s="238"/>
    </row>
    <row r="535" spans="1:21" s="156" customFormat="1" ht="20.100000000000001" customHeight="1" x14ac:dyDescent="0.15">
      <c r="A535" s="162"/>
      <c r="B535" s="162"/>
      <c r="C535" s="162"/>
      <c r="D535" s="162"/>
      <c r="E535" s="162"/>
      <c r="F535" s="163"/>
      <c r="G535" s="163"/>
      <c r="H535" s="163"/>
      <c r="I535" s="164"/>
      <c r="J535" s="165"/>
      <c r="K535" s="165"/>
      <c r="L535" s="165"/>
      <c r="M535" s="166"/>
      <c r="N535" s="165"/>
      <c r="O535" s="165"/>
      <c r="P535" s="165"/>
      <c r="Q535" s="164"/>
      <c r="R535" s="164"/>
      <c r="S535" s="164"/>
      <c r="T535" s="238"/>
      <c r="U535" s="238"/>
    </row>
    <row r="536" spans="1:21" s="156" customFormat="1" ht="20.100000000000001" customHeight="1" x14ac:dyDescent="0.15">
      <c r="A536" s="162"/>
      <c r="B536" s="162"/>
      <c r="C536" s="162"/>
      <c r="D536" s="162"/>
      <c r="E536" s="162"/>
      <c r="F536" s="163"/>
      <c r="G536" s="163"/>
      <c r="H536" s="163"/>
      <c r="I536" s="164"/>
      <c r="J536" s="165"/>
      <c r="K536" s="165"/>
      <c r="L536" s="165"/>
      <c r="M536" s="166"/>
      <c r="N536" s="165"/>
      <c r="O536" s="165"/>
      <c r="P536" s="165"/>
      <c r="Q536" s="164"/>
      <c r="R536" s="164"/>
      <c r="S536" s="164"/>
      <c r="T536" s="238"/>
      <c r="U536" s="238"/>
    </row>
    <row r="537" spans="1:21" s="156" customFormat="1" ht="20.100000000000001" customHeight="1" x14ac:dyDescent="0.15">
      <c r="A537" s="162"/>
      <c r="B537" s="162"/>
      <c r="C537" s="162"/>
      <c r="D537" s="162"/>
      <c r="E537" s="162"/>
      <c r="F537" s="163"/>
      <c r="G537" s="163"/>
      <c r="H537" s="163"/>
      <c r="I537" s="164"/>
      <c r="J537" s="165"/>
      <c r="K537" s="165"/>
      <c r="L537" s="165"/>
      <c r="M537" s="166"/>
      <c r="N537" s="165"/>
      <c r="O537" s="165"/>
      <c r="P537" s="165"/>
      <c r="Q537" s="164"/>
      <c r="R537" s="164"/>
      <c r="S537" s="164"/>
      <c r="T537" s="238"/>
      <c r="U537" s="238"/>
    </row>
    <row r="538" spans="1:21" s="156" customFormat="1" ht="20.100000000000001" customHeight="1" x14ac:dyDescent="0.15">
      <c r="A538" s="162"/>
      <c r="B538" s="162"/>
      <c r="C538" s="162"/>
      <c r="D538" s="162"/>
      <c r="E538" s="162"/>
      <c r="F538" s="163"/>
      <c r="G538" s="163"/>
      <c r="H538" s="163"/>
      <c r="I538" s="164"/>
      <c r="J538" s="165"/>
      <c r="K538" s="165"/>
      <c r="L538" s="165"/>
      <c r="M538" s="166"/>
      <c r="N538" s="165"/>
      <c r="O538" s="165"/>
      <c r="P538" s="165"/>
      <c r="Q538" s="164"/>
      <c r="R538" s="164"/>
      <c r="S538" s="164"/>
      <c r="T538" s="238"/>
      <c r="U538" s="238"/>
    </row>
    <row r="539" spans="1:21" s="156" customFormat="1" ht="20.100000000000001" customHeight="1" x14ac:dyDescent="0.15">
      <c r="A539" s="162"/>
      <c r="B539" s="162"/>
      <c r="C539" s="162"/>
      <c r="D539" s="162"/>
      <c r="E539" s="162"/>
      <c r="F539" s="163"/>
      <c r="G539" s="163"/>
      <c r="H539" s="163"/>
      <c r="I539" s="164"/>
      <c r="J539" s="165"/>
      <c r="K539" s="165"/>
      <c r="L539" s="165"/>
      <c r="M539" s="166"/>
      <c r="N539" s="165"/>
      <c r="O539" s="165"/>
      <c r="P539" s="165"/>
      <c r="Q539" s="164"/>
      <c r="R539" s="164"/>
      <c r="S539" s="164"/>
      <c r="T539" s="238"/>
      <c r="U539" s="238"/>
    </row>
    <row r="540" spans="1:21" s="156" customFormat="1" ht="20.100000000000001" customHeight="1" x14ac:dyDescent="0.15">
      <c r="A540" s="162"/>
      <c r="B540" s="162"/>
      <c r="C540" s="162"/>
      <c r="D540" s="162"/>
      <c r="E540" s="162"/>
      <c r="F540" s="163"/>
      <c r="G540" s="163"/>
      <c r="H540" s="163"/>
      <c r="I540" s="164"/>
      <c r="J540" s="165"/>
      <c r="K540" s="165"/>
      <c r="L540" s="165"/>
      <c r="M540" s="166"/>
      <c r="N540" s="165"/>
      <c r="O540" s="165"/>
      <c r="P540" s="165"/>
      <c r="Q540" s="164"/>
      <c r="R540" s="164"/>
      <c r="S540" s="164"/>
      <c r="T540" s="238"/>
      <c r="U540" s="238"/>
    </row>
    <row r="541" spans="1:21" s="156" customFormat="1" ht="20.100000000000001" customHeight="1" x14ac:dyDescent="0.15">
      <c r="A541" s="162"/>
      <c r="B541" s="162"/>
      <c r="C541" s="162"/>
      <c r="D541" s="162"/>
      <c r="E541" s="162"/>
      <c r="F541" s="163"/>
      <c r="G541" s="163"/>
      <c r="H541" s="163"/>
      <c r="I541" s="164"/>
      <c r="J541" s="165"/>
      <c r="K541" s="165"/>
      <c r="L541" s="165"/>
      <c r="M541" s="166"/>
      <c r="N541" s="165"/>
      <c r="O541" s="165"/>
      <c r="P541" s="165"/>
      <c r="Q541" s="164"/>
      <c r="R541" s="164"/>
      <c r="S541" s="164"/>
      <c r="T541" s="238"/>
      <c r="U541" s="238"/>
    </row>
    <row r="542" spans="1:21" s="156" customFormat="1" ht="20.100000000000001" customHeight="1" x14ac:dyDescent="0.15">
      <c r="A542" s="162"/>
      <c r="B542" s="162"/>
      <c r="C542" s="162"/>
      <c r="D542" s="162"/>
      <c r="E542" s="162"/>
      <c r="F542" s="163"/>
      <c r="G542" s="163"/>
      <c r="H542" s="163"/>
      <c r="I542" s="164"/>
      <c r="J542" s="165"/>
      <c r="K542" s="165"/>
      <c r="L542" s="165"/>
      <c r="M542" s="166"/>
      <c r="N542" s="165"/>
      <c r="O542" s="165"/>
      <c r="P542" s="165"/>
      <c r="Q542" s="164"/>
      <c r="R542" s="164"/>
      <c r="S542" s="164"/>
      <c r="T542" s="238"/>
      <c r="U542" s="238"/>
    </row>
    <row r="543" spans="1:21" s="156" customFormat="1" ht="20.100000000000001" customHeight="1" x14ac:dyDescent="0.15">
      <c r="A543" s="162"/>
      <c r="B543" s="162"/>
      <c r="C543" s="162"/>
      <c r="D543" s="162"/>
      <c r="E543" s="162"/>
      <c r="F543" s="163"/>
      <c r="G543" s="163"/>
      <c r="H543" s="163"/>
      <c r="I543" s="164"/>
      <c r="J543" s="165"/>
      <c r="K543" s="165"/>
      <c r="L543" s="165"/>
      <c r="M543" s="166"/>
      <c r="N543" s="165"/>
      <c r="O543" s="165"/>
      <c r="P543" s="165"/>
      <c r="Q543" s="164"/>
      <c r="R543" s="164"/>
      <c r="S543" s="164"/>
      <c r="T543" s="238"/>
      <c r="U543" s="238"/>
    </row>
    <row r="544" spans="1:21" s="156" customFormat="1" ht="20.100000000000001" customHeight="1" x14ac:dyDescent="0.15">
      <c r="A544" s="162"/>
      <c r="B544" s="162"/>
      <c r="C544" s="162"/>
      <c r="D544" s="162"/>
      <c r="E544" s="162"/>
      <c r="F544" s="163"/>
      <c r="G544" s="163"/>
      <c r="H544" s="163"/>
      <c r="I544" s="164"/>
      <c r="J544" s="165"/>
      <c r="K544" s="165"/>
      <c r="L544" s="165"/>
      <c r="M544" s="166"/>
      <c r="N544" s="165"/>
      <c r="O544" s="165"/>
      <c r="P544" s="165"/>
      <c r="Q544" s="164"/>
      <c r="R544" s="164"/>
      <c r="S544" s="164"/>
      <c r="T544" s="238"/>
      <c r="U544" s="238"/>
    </row>
    <row r="545" spans="1:21" s="156" customFormat="1" ht="20.100000000000001" customHeight="1" x14ac:dyDescent="0.15">
      <c r="A545" s="162"/>
      <c r="B545" s="162"/>
      <c r="C545" s="162"/>
      <c r="D545" s="162"/>
      <c r="E545" s="162"/>
      <c r="F545" s="163"/>
      <c r="G545" s="163"/>
      <c r="H545" s="163"/>
      <c r="I545" s="164"/>
      <c r="J545" s="165"/>
      <c r="K545" s="165"/>
      <c r="L545" s="165"/>
      <c r="M545" s="166"/>
      <c r="N545" s="165"/>
      <c r="O545" s="165"/>
      <c r="P545" s="165"/>
      <c r="Q545" s="164"/>
      <c r="R545" s="164"/>
      <c r="S545" s="164"/>
      <c r="T545" s="238"/>
      <c r="U545" s="238"/>
    </row>
    <row r="546" spans="1:21" s="156" customFormat="1" ht="20.100000000000001" customHeight="1" x14ac:dyDescent="0.15">
      <c r="A546" s="162"/>
      <c r="B546" s="162"/>
      <c r="C546" s="162"/>
      <c r="D546" s="162"/>
      <c r="E546" s="162"/>
      <c r="F546" s="163"/>
      <c r="G546" s="163"/>
      <c r="H546" s="163"/>
      <c r="I546" s="164"/>
      <c r="J546" s="165"/>
      <c r="K546" s="165"/>
      <c r="L546" s="165"/>
      <c r="M546" s="166"/>
      <c r="N546" s="165"/>
      <c r="O546" s="165"/>
      <c r="P546" s="165"/>
      <c r="Q546" s="164"/>
      <c r="R546" s="164"/>
      <c r="S546" s="164"/>
      <c r="T546" s="238"/>
      <c r="U546" s="238"/>
    </row>
    <row r="547" spans="1:21" s="156" customFormat="1" ht="20.100000000000001" customHeight="1" x14ac:dyDescent="0.15">
      <c r="A547" s="162"/>
      <c r="B547" s="162"/>
      <c r="C547" s="162"/>
      <c r="D547" s="162"/>
      <c r="E547" s="162"/>
      <c r="F547" s="163"/>
      <c r="G547" s="163"/>
      <c r="H547" s="163"/>
      <c r="I547" s="164"/>
      <c r="J547" s="165"/>
      <c r="K547" s="165"/>
      <c r="L547" s="165"/>
      <c r="M547" s="166"/>
      <c r="N547" s="165"/>
      <c r="O547" s="165"/>
      <c r="P547" s="165"/>
      <c r="Q547" s="164"/>
      <c r="R547" s="164"/>
      <c r="S547" s="164"/>
      <c r="T547" s="238"/>
      <c r="U547" s="238"/>
    </row>
    <row r="548" spans="1:21" s="156" customFormat="1" ht="20.100000000000001" customHeight="1" x14ac:dyDescent="0.15">
      <c r="A548" s="162"/>
      <c r="B548" s="162"/>
      <c r="C548" s="162"/>
      <c r="D548" s="162"/>
      <c r="E548" s="162"/>
      <c r="F548" s="163"/>
      <c r="G548" s="163"/>
      <c r="H548" s="163"/>
      <c r="I548" s="164"/>
      <c r="J548" s="165"/>
      <c r="K548" s="165"/>
      <c r="L548" s="165"/>
      <c r="M548" s="166"/>
      <c r="N548" s="165"/>
      <c r="O548" s="165"/>
      <c r="P548" s="165"/>
      <c r="Q548" s="164"/>
      <c r="R548" s="164"/>
      <c r="S548" s="164"/>
      <c r="T548" s="238"/>
      <c r="U548" s="238"/>
    </row>
    <row r="549" spans="1:21" s="156" customFormat="1" ht="20.100000000000001" customHeight="1" x14ac:dyDescent="0.15">
      <c r="A549" s="162"/>
      <c r="B549" s="162"/>
      <c r="C549" s="162"/>
      <c r="D549" s="162"/>
      <c r="E549" s="162"/>
      <c r="F549" s="163"/>
      <c r="G549" s="163"/>
      <c r="H549" s="163"/>
      <c r="I549" s="164"/>
      <c r="J549" s="165"/>
      <c r="K549" s="165"/>
      <c r="L549" s="165"/>
      <c r="M549" s="166"/>
      <c r="N549" s="165"/>
      <c r="O549" s="165"/>
      <c r="P549" s="165"/>
      <c r="Q549" s="164"/>
      <c r="R549" s="164"/>
      <c r="S549" s="164"/>
      <c r="T549" s="238"/>
      <c r="U549" s="238"/>
    </row>
    <row r="550" spans="1:21" s="156" customFormat="1" ht="20.100000000000001" customHeight="1" x14ac:dyDescent="0.15">
      <c r="A550" s="162"/>
      <c r="B550" s="162"/>
      <c r="C550" s="162"/>
      <c r="D550" s="162"/>
      <c r="E550" s="162"/>
      <c r="F550" s="163"/>
      <c r="G550" s="163"/>
      <c r="H550" s="163"/>
      <c r="I550" s="164"/>
      <c r="J550" s="165"/>
      <c r="K550" s="165"/>
      <c r="L550" s="165"/>
      <c r="M550" s="166"/>
      <c r="N550" s="165"/>
      <c r="O550" s="165"/>
      <c r="P550" s="165"/>
      <c r="Q550" s="164"/>
      <c r="R550" s="164"/>
      <c r="S550" s="164"/>
      <c r="T550" s="238"/>
      <c r="U550" s="238"/>
    </row>
    <row r="551" spans="1:21" s="156" customFormat="1" ht="20.100000000000001" customHeight="1" x14ac:dyDescent="0.15">
      <c r="A551" s="162"/>
      <c r="B551" s="162"/>
      <c r="C551" s="162"/>
      <c r="D551" s="162"/>
      <c r="E551" s="162"/>
      <c r="F551" s="163"/>
      <c r="G551" s="163"/>
      <c r="H551" s="163"/>
      <c r="I551" s="164"/>
      <c r="J551" s="165"/>
      <c r="K551" s="165"/>
      <c r="L551" s="165"/>
      <c r="M551" s="166"/>
      <c r="N551" s="165"/>
      <c r="O551" s="165"/>
      <c r="P551" s="165"/>
      <c r="Q551" s="164"/>
      <c r="R551" s="164"/>
      <c r="S551" s="164"/>
      <c r="T551" s="238"/>
      <c r="U551" s="238"/>
    </row>
    <row r="552" spans="1:21" s="156" customFormat="1" ht="20.100000000000001" customHeight="1" x14ac:dyDescent="0.15">
      <c r="A552" s="162"/>
      <c r="B552" s="162"/>
      <c r="C552" s="162"/>
      <c r="D552" s="162"/>
      <c r="E552" s="162"/>
      <c r="F552" s="163"/>
      <c r="G552" s="163"/>
      <c r="H552" s="163"/>
      <c r="I552" s="164"/>
      <c r="J552" s="165"/>
      <c r="K552" s="165"/>
      <c r="L552" s="165"/>
      <c r="M552" s="166"/>
      <c r="N552" s="165"/>
      <c r="O552" s="165"/>
      <c r="P552" s="165"/>
      <c r="Q552" s="164"/>
      <c r="R552" s="164"/>
      <c r="S552" s="164"/>
      <c r="T552" s="238"/>
      <c r="U552" s="238"/>
    </row>
    <row r="553" spans="1:21" s="156" customFormat="1" ht="20.100000000000001" customHeight="1" x14ac:dyDescent="0.15">
      <c r="A553" s="162"/>
      <c r="B553" s="162"/>
      <c r="C553" s="162"/>
      <c r="D553" s="162"/>
      <c r="E553" s="162"/>
      <c r="F553" s="163"/>
      <c r="G553" s="163"/>
      <c r="H553" s="163"/>
      <c r="I553" s="164"/>
      <c r="J553" s="165"/>
      <c r="K553" s="165"/>
      <c r="L553" s="165"/>
      <c r="M553" s="166"/>
      <c r="N553" s="165"/>
      <c r="O553" s="165"/>
      <c r="P553" s="165"/>
      <c r="Q553" s="164"/>
      <c r="R553" s="164"/>
      <c r="S553" s="164"/>
      <c r="T553" s="238"/>
      <c r="U553" s="238"/>
    </row>
    <row r="554" spans="1:21" s="156" customFormat="1" ht="20.100000000000001" customHeight="1" x14ac:dyDescent="0.15">
      <c r="A554" s="162"/>
      <c r="B554" s="162"/>
      <c r="C554" s="162"/>
      <c r="D554" s="162"/>
      <c r="E554" s="162"/>
      <c r="F554" s="163"/>
      <c r="G554" s="163"/>
      <c r="H554" s="163"/>
      <c r="I554" s="164"/>
      <c r="J554" s="165"/>
      <c r="K554" s="165"/>
      <c r="L554" s="165"/>
      <c r="M554" s="166"/>
      <c r="N554" s="165"/>
      <c r="O554" s="165"/>
      <c r="P554" s="165"/>
      <c r="Q554" s="164"/>
      <c r="R554" s="164"/>
      <c r="S554" s="164"/>
      <c r="T554" s="238"/>
      <c r="U554" s="238"/>
    </row>
    <row r="555" spans="1:21" s="156" customFormat="1" ht="20.100000000000001" customHeight="1" x14ac:dyDescent="0.15">
      <c r="A555" s="162"/>
      <c r="B555" s="162"/>
      <c r="C555" s="162"/>
      <c r="D555" s="162"/>
      <c r="E555" s="162"/>
      <c r="F555" s="163"/>
      <c r="G555" s="163"/>
      <c r="H555" s="163"/>
      <c r="I555" s="164"/>
      <c r="J555" s="165"/>
      <c r="K555" s="165"/>
      <c r="L555" s="165"/>
      <c r="M555" s="166"/>
      <c r="N555" s="165"/>
      <c r="O555" s="165"/>
      <c r="P555" s="165"/>
      <c r="Q555" s="164"/>
      <c r="R555" s="164"/>
      <c r="S555" s="164"/>
      <c r="T555" s="238"/>
      <c r="U555" s="238"/>
    </row>
    <row r="556" spans="1:21" s="156" customFormat="1" ht="20.100000000000001" customHeight="1" x14ac:dyDescent="0.15">
      <c r="A556" s="162"/>
      <c r="B556" s="162"/>
      <c r="C556" s="162"/>
      <c r="D556" s="162"/>
      <c r="E556" s="162"/>
      <c r="F556" s="163"/>
      <c r="G556" s="163"/>
      <c r="H556" s="163"/>
      <c r="I556" s="164"/>
      <c r="J556" s="165"/>
      <c r="K556" s="165"/>
      <c r="L556" s="165"/>
      <c r="M556" s="166"/>
      <c r="N556" s="165"/>
      <c r="O556" s="165"/>
      <c r="P556" s="165"/>
      <c r="Q556" s="164"/>
      <c r="R556" s="164"/>
      <c r="S556" s="164"/>
      <c r="T556" s="238"/>
      <c r="U556" s="238"/>
    </row>
    <row r="557" spans="1:21" s="156" customFormat="1" ht="20.100000000000001" customHeight="1" x14ac:dyDescent="0.15">
      <c r="A557" s="162"/>
      <c r="B557" s="162"/>
      <c r="C557" s="162"/>
      <c r="D557" s="162"/>
      <c r="E557" s="162"/>
      <c r="F557" s="163"/>
      <c r="G557" s="163"/>
      <c r="H557" s="163"/>
      <c r="I557" s="164"/>
      <c r="J557" s="165"/>
      <c r="K557" s="165"/>
      <c r="L557" s="165"/>
      <c r="M557" s="166"/>
      <c r="N557" s="165"/>
      <c r="O557" s="165"/>
      <c r="P557" s="165"/>
      <c r="Q557" s="164"/>
      <c r="R557" s="164"/>
      <c r="S557" s="164"/>
      <c r="T557" s="238"/>
      <c r="U557" s="238"/>
    </row>
    <row r="558" spans="1:21" s="156" customFormat="1" ht="20.100000000000001" customHeight="1" x14ac:dyDescent="0.15">
      <c r="A558" s="162"/>
      <c r="B558" s="162"/>
      <c r="C558" s="162"/>
      <c r="D558" s="162"/>
      <c r="E558" s="162"/>
      <c r="F558" s="163"/>
      <c r="G558" s="163"/>
      <c r="H558" s="163"/>
      <c r="I558" s="164"/>
      <c r="J558" s="165"/>
      <c r="K558" s="165"/>
      <c r="L558" s="165"/>
      <c r="M558" s="166"/>
      <c r="N558" s="165"/>
      <c r="O558" s="165"/>
      <c r="P558" s="165"/>
      <c r="Q558" s="164"/>
      <c r="R558" s="164"/>
      <c r="S558" s="164"/>
      <c r="T558" s="238"/>
      <c r="U558" s="238"/>
    </row>
    <row r="559" spans="1:21" s="156" customFormat="1" ht="20.100000000000001" customHeight="1" x14ac:dyDescent="0.15">
      <c r="A559" s="162"/>
      <c r="B559" s="162"/>
      <c r="C559" s="162"/>
      <c r="D559" s="162"/>
      <c r="E559" s="162"/>
      <c r="F559" s="163"/>
      <c r="G559" s="163"/>
      <c r="H559" s="163"/>
      <c r="I559" s="164"/>
      <c r="J559" s="165"/>
      <c r="K559" s="165"/>
      <c r="L559" s="165"/>
      <c r="M559" s="166"/>
      <c r="N559" s="165"/>
      <c r="O559" s="165"/>
      <c r="P559" s="165"/>
      <c r="Q559" s="164"/>
      <c r="R559" s="164"/>
      <c r="S559" s="164"/>
      <c r="T559" s="238"/>
      <c r="U559" s="238"/>
    </row>
    <row r="560" spans="1:21" s="156" customFormat="1" ht="20.100000000000001" customHeight="1" x14ac:dyDescent="0.15">
      <c r="A560" s="162"/>
      <c r="B560" s="162"/>
      <c r="C560" s="162"/>
      <c r="D560" s="162"/>
      <c r="E560" s="162"/>
      <c r="F560" s="163"/>
      <c r="G560" s="163"/>
      <c r="H560" s="163"/>
      <c r="I560" s="164"/>
      <c r="J560" s="165"/>
      <c r="K560" s="165"/>
      <c r="L560" s="165"/>
      <c r="M560" s="166"/>
      <c r="N560" s="165"/>
      <c r="O560" s="165"/>
      <c r="P560" s="165"/>
      <c r="Q560" s="164"/>
      <c r="R560" s="164"/>
      <c r="S560" s="164"/>
      <c r="T560" s="238"/>
      <c r="U560" s="238"/>
    </row>
    <row r="561" spans="1:21" s="156" customFormat="1" ht="20.100000000000001" customHeight="1" x14ac:dyDescent="0.15">
      <c r="A561" s="162"/>
      <c r="B561" s="162"/>
      <c r="C561" s="162"/>
      <c r="D561" s="162"/>
      <c r="E561" s="162"/>
      <c r="F561" s="163"/>
      <c r="G561" s="163"/>
      <c r="H561" s="163"/>
      <c r="I561" s="164"/>
      <c r="J561" s="165"/>
      <c r="K561" s="165"/>
      <c r="L561" s="165"/>
      <c r="M561" s="166"/>
      <c r="N561" s="165"/>
      <c r="O561" s="165"/>
      <c r="P561" s="165"/>
      <c r="Q561" s="164"/>
      <c r="R561" s="164"/>
      <c r="S561" s="164"/>
      <c r="T561" s="238"/>
      <c r="U561" s="238"/>
    </row>
    <row r="562" spans="1:21" s="156" customFormat="1" ht="20.100000000000001" customHeight="1" x14ac:dyDescent="0.15">
      <c r="A562" s="162"/>
      <c r="B562" s="162"/>
      <c r="C562" s="162"/>
      <c r="D562" s="162"/>
      <c r="E562" s="162"/>
      <c r="F562" s="163"/>
      <c r="G562" s="163"/>
      <c r="H562" s="163"/>
      <c r="I562" s="164"/>
      <c r="J562" s="165"/>
      <c r="K562" s="165"/>
      <c r="L562" s="165"/>
      <c r="M562" s="166"/>
      <c r="N562" s="165"/>
      <c r="O562" s="165"/>
      <c r="P562" s="165"/>
      <c r="Q562" s="164"/>
      <c r="R562" s="164"/>
      <c r="S562" s="164"/>
      <c r="T562" s="238"/>
      <c r="U562" s="238"/>
    </row>
    <row r="563" spans="1:21" s="156" customFormat="1" ht="20.100000000000001" customHeight="1" x14ac:dyDescent="0.15">
      <c r="A563" s="162"/>
      <c r="B563" s="162"/>
      <c r="C563" s="162"/>
      <c r="D563" s="162"/>
      <c r="E563" s="162"/>
      <c r="F563" s="163"/>
      <c r="G563" s="163"/>
      <c r="H563" s="163"/>
      <c r="I563" s="164"/>
      <c r="J563" s="165"/>
      <c r="K563" s="165"/>
      <c r="L563" s="165"/>
      <c r="M563" s="166"/>
      <c r="N563" s="165"/>
      <c r="O563" s="165"/>
      <c r="P563" s="165"/>
      <c r="Q563" s="164"/>
      <c r="R563" s="164"/>
      <c r="S563" s="164"/>
      <c r="T563" s="238"/>
      <c r="U563" s="238"/>
    </row>
    <row r="564" spans="1:21" s="156" customFormat="1" ht="20.100000000000001" customHeight="1" x14ac:dyDescent="0.15">
      <c r="A564" s="162"/>
      <c r="B564" s="162"/>
      <c r="C564" s="162"/>
      <c r="D564" s="162"/>
      <c r="E564" s="162"/>
      <c r="F564" s="163"/>
      <c r="G564" s="163"/>
      <c r="H564" s="163"/>
      <c r="I564" s="164"/>
      <c r="J564" s="165"/>
      <c r="K564" s="165"/>
      <c r="L564" s="165"/>
      <c r="M564" s="166"/>
      <c r="N564" s="165"/>
      <c r="O564" s="165"/>
      <c r="P564" s="165"/>
      <c r="Q564" s="164"/>
      <c r="R564" s="164"/>
      <c r="S564" s="164"/>
      <c r="T564" s="238"/>
      <c r="U564" s="238"/>
    </row>
    <row r="565" spans="1:21" s="156" customFormat="1" ht="20.100000000000001" customHeight="1" x14ac:dyDescent="0.15">
      <c r="A565" s="162"/>
      <c r="B565" s="162"/>
      <c r="C565" s="162"/>
      <c r="D565" s="162"/>
      <c r="E565" s="162"/>
      <c r="F565" s="163"/>
      <c r="G565" s="163"/>
      <c r="H565" s="163"/>
      <c r="I565" s="164"/>
      <c r="J565" s="165"/>
      <c r="K565" s="165"/>
      <c r="L565" s="165"/>
      <c r="M565" s="166"/>
      <c r="N565" s="165"/>
      <c r="O565" s="165"/>
      <c r="P565" s="165"/>
      <c r="Q565" s="164"/>
      <c r="R565" s="164"/>
      <c r="S565" s="164"/>
      <c r="T565" s="238"/>
      <c r="U565" s="238"/>
    </row>
    <row r="566" spans="1:21" s="156" customFormat="1" ht="20.100000000000001" customHeight="1" x14ac:dyDescent="0.15">
      <c r="A566" s="162"/>
      <c r="B566" s="162"/>
      <c r="C566" s="162"/>
      <c r="D566" s="162"/>
      <c r="E566" s="162"/>
      <c r="F566" s="163"/>
      <c r="G566" s="163"/>
      <c r="H566" s="163"/>
      <c r="I566" s="164"/>
      <c r="J566" s="165"/>
      <c r="K566" s="165"/>
      <c r="L566" s="165"/>
      <c r="M566" s="166"/>
      <c r="N566" s="165"/>
      <c r="O566" s="165"/>
      <c r="P566" s="165"/>
      <c r="Q566" s="164"/>
      <c r="R566" s="164"/>
      <c r="S566" s="164"/>
      <c r="T566" s="238"/>
      <c r="U566" s="238"/>
    </row>
    <row r="567" spans="1:21" s="156" customFormat="1" ht="20.100000000000001" customHeight="1" x14ac:dyDescent="0.15">
      <c r="A567" s="162"/>
      <c r="B567" s="162"/>
      <c r="C567" s="162"/>
      <c r="D567" s="162"/>
      <c r="E567" s="162"/>
      <c r="F567" s="163"/>
      <c r="G567" s="163"/>
      <c r="H567" s="163"/>
      <c r="I567" s="164"/>
      <c r="J567" s="165"/>
      <c r="K567" s="165"/>
      <c r="L567" s="165"/>
      <c r="M567" s="166"/>
      <c r="N567" s="165"/>
      <c r="O567" s="165"/>
      <c r="P567" s="165"/>
      <c r="Q567" s="164"/>
      <c r="R567" s="164"/>
      <c r="S567" s="164"/>
      <c r="T567" s="238"/>
      <c r="U567" s="238"/>
    </row>
    <row r="568" spans="1:21" s="156" customFormat="1" ht="20.100000000000001" customHeight="1" x14ac:dyDescent="0.15">
      <c r="A568" s="162"/>
      <c r="B568" s="162"/>
      <c r="C568" s="162"/>
      <c r="D568" s="162"/>
      <c r="E568" s="162"/>
      <c r="F568" s="163"/>
      <c r="G568" s="163"/>
      <c r="H568" s="163"/>
      <c r="I568" s="164"/>
      <c r="J568" s="165"/>
      <c r="K568" s="165"/>
      <c r="L568" s="165"/>
      <c r="M568" s="166"/>
      <c r="N568" s="165"/>
      <c r="O568" s="165"/>
      <c r="P568" s="165"/>
      <c r="Q568" s="164"/>
      <c r="R568" s="164"/>
      <c r="S568" s="164"/>
      <c r="T568" s="238"/>
      <c r="U568" s="238"/>
    </row>
    <row r="569" spans="1:21" s="156" customFormat="1" ht="20.100000000000001" customHeight="1" x14ac:dyDescent="0.15">
      <c r="A569" s="162"/>
      <c r="B569" s="162"/>
      <c r="C569" s="162"/>
      <c r="D569" s="162"/>
      <c r="E569" s="162"/>
      <c r="F569" s="163"/>
      <c r="G569" s="163"/>
      <c r="H569" s="163"/>
      <c r="I569" s="164"/>
      <c r="J569" s="165"/>
      <c r="K569" s="165"/>
      <c r="L569" s="165"/>
      <c r="M569" s="166"/>
      <c r="N569" s="165"/>
      <c r="O569" s="165"/>
      <c r="P569" s="165"/>
      <c r="Q569" s="164"/>
      <c r="R569" s="164"/>
      <c r="S569" s="164"/>
      <c r="T569" s="238"/>
      <c r="U569" s="238"/>
    </row>
    <row r="570" spans="1:21" s="156" customFormat="1" ht="20.100000000000001" customHeight="1" x14ac:dyDescent="0.15">
      <c r="A570" s="162"/>
      <c r="B570" s="162"/>
      <c r="C570" s="162"/>
      <c r="D570" s="162"/>
      <c r="E570" s="162"/>
      <c r="F570" s="163"/>
      <c r="G570" s="163"/>
      <c r="H570" s="163"/>
      <c r="I570" s="164"/>
      <c r="J570" s="165"/>
      <c r="K570" s="165"/>
      <c r="L570" s="165"/>
      <c r="M570" s="166"/>
      <c r="N570" s="165"/>
      <c r="O570" s="165"/>
      <c r="P570" s="165"/>
      <c r="Q570" s="164"/>
      <c r="R570" s="164"/>
      <c r="S570" s="164"/>
      <c r="T570" s="238"/>
      <c r="U570" s="238"/>
    </row>
    <row r="571" spans="1:21" s="156" customFormat="1" ht="20.100000000000001" customHeight="1" x14ac:dyDescent="0.15">
      <c r="A571" s="162"/>
      <c r="B571" s="162"/>
      <c r="C571" s="162"/>
      <c r="D571" s="162"/>
      <c r="E571" s="162"/>
      <c r="F571" s="163"/>
      <c r="G571" s="163"/>
      <c r="H571" s="163"/>
      <c r="I571" s="164"/>
      <c r="J571" s="165"/>
      <c r="K571" s="165"/>
      <c r="L571" s="165"/>
      <c r="M571" s="166"/>
      <c r="N571" s="165"/>
      <c r="O571" s="165"/>
      <c r="P571" s="165"/>
      <c r="Q571" s="164"/>
      <c r="R571" s="164"/>
      <c r="S571" s="164"/>
      <c r="T571" s="238"/>
      <c r="U571" s="238"/>
    </row>
    <row r="572" spans="1:21" s="156" customFormat="1" ht="20.100000000000001" customHeight="1" x14ac:dyDescent="0.15">
      <c r="A572" s="162"/>
      <c r="B572" s="162"/>
      <c r="C572" s="162"/>
      <c r="D572" s="162"/>
      <c r="E572" s="162"/>
      <c r="F572" s="163"/>
      <c r="G572" s="163"/>
      <c r="H572" s="163"/>
      <c r="I572" s="164"/>
      <c r="J572" s="165"/>
      <c r="K572" s="165"/>
      <c r="L572" s="165"/>
      <c r="M572" s="166"/>
      <c r="N572" s="165"/>
      <c r="O572" s="165"/>
      <c r="P572" s="165"/>
      <c r="Q572" s="164"/>
      <c r="R572" s="164"/>
      <c r="S572" s="164"/>
      <c r="T572" s="238"/>
      <c r="U572" s="238"/>
    </row>
    <row r="573" spans="1:21" s="156" customFormat="1" ht="20.100000000000001" customHeight="1" x14ac:dyDescent="0.15">
      <c r="A573" s="162"/>
      <c r="B573" s="162"/>
      <c r="C573" s="162"/>
      <c r="D573" s="162"/>
      <c r="E573" s="162"/>
      <c r="F573" s="163"/>
      <c r="G573" s="163"/>
      <c r="H573" s="163"/>
      <c r="I573" s="164"/>
      <c r="J573" s="165"/>
      <c r="K573" s="165"/>
      <c r="L573" s="165"/>
      <c r="M573" s="166"/>
      <c r="N573" s="165"/>
      <c r="O573" s="165"/>
      <c r="P573" s="165"/>
      <c r="Q573" s="164"/>
      <c r="R573" s="164"/>
      <c r="S573" s="164"/>
      <c r="T573" s="238"/>
      <c r="U573" s="238"/>
    </row>
    <row r="574" spans="1:21" s="156" customFormat="1" ht="20.100000000000001" customHeight="1" x14ac:dyDescent="0.15">
      <c r="A574" s="162"/>
      <c r="B574" s="162"/>
      <c r="C574" s="162"/>
      <c r="D574" s="162"/>
      <c r="E574" s="162"/>
      <c r="F574" s="163"/>
      <c r="G574" s="163"/>
      <c r="H574" s="163"/>
      <c r="I574" s="164"/>
      <c r="J574" s="165"/>
      <c r="K574" s="165"/>
      <c r="L574" s="165"/>
      <c r="M574" s="166"/>
      <c r="N574" s="165"/>
      <c r="O574" s="165"/>
      <c r="P574" s="165"/>
      <c r="Q574" s="164"/>
      <c r="R574" s="164"/>
      <c r="S574" s="164"/>
      <c r="T574" s="238"/>
      <c r="U574" s="238"/>
    </row>
    <row r="575" spans="1:21" s="156" customFormat="1" ht="20.100000000000001" customHeight="1" x14ac:dyDescent="0.15">
      <c r="A575" s="162"/>
      <c r="B575" s="162"/>
      <c r="C575" s="162"/>
      <c r="D575" s="162"/>
      <c r="E575" s="162"/>
      <c r="F575" s="163"/>
      <c r="G575" s="163"/>
      <c r="H575" s="163"/>
      <c r="I575" s="164"/>
      <c r="J575" s="165"/>
      <c r="K575" s="165"/>
      <c r="L575" s="165"/>
      <c r="M575" s="166"/>
      <c r="N575" s="165"/>
      <c r="O575" s="165"/>
      <c r="P575" s="165"/>
      <c r="Q575" s="164"/>
      <c r="R575" s="164"/>
      <c r="S575" s="164"/>
      <c r="T575" s="238"/>
      <c r="U575" s="238"/>
    </row>
    <row r="576" spans="1:21" s="156" customFormat="1" ht="20.100000000000001" customHeight="1" x14ac:dyDescent="0.15">
      <c r="A576" s="162"/>
      <c r="B576" s="162"/>
      <c r="C576" s="162"/>
      <c r="D576" s="162"/>
      <c r="E576" s="162"/>
      <c r="F576" s="163"/>
      <c r="G576" s="163"/>
      <c r="H576" s="163"/>
      <c r="I576" s="164"/>
      <c r="J576" s="165"/>
      <c r="K576" s="165"/>
      <c r="L576" s="165"/>
      <c r="M576" s="166"/>
      <c r="N576" s="165"/>
      <c r="O576" s="165"/>
      <c r="P576" s="165"/>
      <c r="Q576" s="164"/>
      <c r="R576" s="164"/>
      <c r="S576" s="164"/>
      <c r="T576" s="238"/>
      <c r="U576" s="238"/>
    </row>
    <row r="577" spans="1:21" s="156" customFormat="1" ht="20.100000000000001" customHeight="1" x14ac:dyDescent="0.15">
      <c r="A577" s="162"/>
      <c r="B577" s="162"/>
      <c r="C577" s="162"/>
      <c r="D577" s="162"/>
      <c r="E577" s="162"/>
      <c r="F577" s="163"/>
      <c r="G577" s="163"/>
      <c r="H577" s="163"/>
      <c r="I577" s="164"/>
      <c r="J577" s="165"/>
      <c r="K577" s="165"/>
      <c r="L577" s="165"/>
      <c r="M577" s="166"/>
      <c r="N577" s="165"/>
      <c r="O577" s="165"/>
      <c r="P577" s="165"/>
      <c r="Q577" s="164"/>
      <c r="R577" s="164"/>
      <c r="S577" s="164"/>
      <c r="T577" s="238"/>
      <c r="U577" s="238"/>
    </row>
    <row r="578" spans="1:21" s="156" customFormat="1" ht="20.100000000000001" customHeight="1" x14ac:dyDescent="0.15">
      <c r="A578" s="162"/>
      <c r="B578" s="162"/>
      <c r="C578" s="162"/>
      <c r="D578" s="162"/>
      <c r="E578" s="162"/>
      <c r="F578" s="163"/>
      <c r="G578" s="163"/>
      <c r="H578" s="163"/>
      <c r="I578" s="164"/>
      <c r="J578" s="165"/>
      <c r="K578" s="165"/>
      <c r="L578" s="165"/>
      <c r="M578" s="166"/>
      <c r="N578" s="165"/>
      <c r="O578" s="165"/>
      <c r="P578" s="165"/>
      <c r="Q578" s="164"/>
      <c r="R578" s="164"/>
      <c r="S578" s="164"/>
      <c r="T578" s="238"/>
      <c r="U578" s="238"/>
    </row>
    <row r="579" spans="1:21" s="156" customFormat="1" ht="20.100000000000001" customHeight="1" x14ac:dyDescent="0.15">
      <c r="A579" s="162"/>
      <c r="B579" s="162"/>
      <c r="C579" s="162"/>
      <c r="D579" s="162"/>
      <c r="E579" s="162"/>
      <c r="F579" s="163"/>
      <c r="G579" s="163"/>
      <c r="H579" s="163"/>
      <c r="I579" s="164"/>
      <c r="J579" s="165"/>
      <c r="K579" s="165"/>
      <c r="L579" s="165"/>
      <c r="M579" s="166"/>
      <c r="N579" s="165"/>
      <c r="O579" s="165"/>
      <c r="P579" s="165"/>
      <c r="Q579" s="164"/>
      <c r="R579" s="164"/>
      <c r="S579" s="164"/>
      <c r="T579" s="238"/>
      <c r="U579" s="238"/>
    </row>
    <row r="580" spans="1:21" s="156" customFormat="1" ht="20.100000000000001" customHeight="1" x14ac:dyDescent="0.15">
      <c r="A580" s="162"/>
      <c r="B580" s="162"/>
      <c r="C580" s="162"/>
      <c r="D580" s="162"/>
      <c r="E580" s="162"/>
      <c r="F580" s="163"/>
      <c r="G580" s="163"/>
      <c r="H580" s="163"/>
      <c r="I580" s="164"/>
      <c r="J580" s="165"/>
      <c r="K580" s="165"/>
      <c r="L580" s="165"/>
      <c r="M580" s="166"/>
      <c r="N580" s="165"/>
      <c r="O580" s="165"/>
      <c r="P580" s="165"/>
      <c r="Q580" s="164"/>
      <c r="R580" s="164"/>
      <c r="S580" s="164"/>
      <c r="T580" s="238"/>
      <c r="U580" s="238"/>
    </row>
    <row r="581" spans="1:21" s="156" customFormat="1" ht="20.100000000000001" customHeight="1" x14ac:dyDescent="0.15">
      <c r="A581" s="162"/>
      <c r="B581" s="162"/>
      <c r="C581" s="162"/>
      <c r="D581" s="162"/>
      <c r="E581" s="162"/>
      <c r="F581" s="163"/>
      <c r="G581" s="163"/>
      <c r="H581" s="163"/>
      <c r="I581" s="164"/>
      <c r="J581" s="165"/>
      <c r="K581" s="165"/>
      <c r="L581" s="165"/>
      <c r="M581" s="166"/>
      <c r="N581" s="165"/>
      <c r="O581" s="165"/>
      <c r="P581" s="165"/>
      <c r="Q581" s="164"/>
      <c r="R581" s="164"/>
      <c r="S581" s="164"/>
      <c r="T581" s="238"/>
      <c r="U581" s="238"/>
    </row>
    <row r="582" spans="1:21" s="156" customFormat="1" ht="20.100000000000001" customHeight="1" x14ac:dyDescent="0.15">
      <c r="A582" s="162"/>
      <c r="B582" s="162"/>
      <c r="C582" s="162"/>
      <c r="D582" s="162"/>
      <c r="E582" s="162"/>
      <c r="F582" s="163"/>
      <c r="G582" s="163"/>
      <c r="H582" s="163"/>
      <c r="I582" s="164"/>
      <c r="J582" s="165"/>
      <c r="K582" s="165"/>
      <c r="L582" s="165"/>
      <c r="M582" s="166"/>
      <c r="N582" s="165"/>
      <c r="O582" s="165"/>
      <c r="P582" s="165"/>
      <c r="Q582" s="164"/>
      <c r="R582" s="164"/>
      <c r="S582" s="164"/>
      <c r="T582" s="238"/>
      <c r="U582" s="238"/>
    </row>
    <row r="583" spans="1:21" s="156" customFormat="1" ht="20.100000000000001" customHeight="1" x14ac:dyDescent="0.15">
      <c r="A583" s="162"/>
      <c r="B583" s="162"/>
      <c r="C583" s="162"/>
      <c r="D583" s="162"/>
      <c r="E583" s="162"/>
      <c r="F583" s="163"/>
      <c r="G583" s="163"/>
      <c r="H583" s="163"/>
      <c r="I583" s="164"/>
      <c r="J583" s="165"/>
      <c r="K583" s="165"/>
      <c r="L583" s="165"/>
      <c r="M583" s="166"/>
      <c r="N583" s="165"/>
      <c r="O583" s="165"/>
      <c r="P583" s="165"/>
      <c r="Q583" s="164"/>
      <c r="R583" s="164"/>
      <c r="S583" s="164"/>
      <c r="T583" s="238"/>
      <c r="U583" s="238"/>
    </row>
    <row r="584" spans="1:21" s="156" customFormat="1" ht="20.100000000000001" customHeight="1" x14ac:dyDescent="0.15">
      <c r="A584" s="162"/>
      <c r="B584" s="162"/>
      <c r="C584" s="162"/>
      <c r="D584" s="162"/>
      <c r="E584" s="162"/>
      <c r="F584" s="163"/>
      <c r="G584" s="163"/>
      <c r="H584" s="163"/>
      <c r="I584" s="164"/>
      <c r="J584" s="165"/>
      <c r="K584" s="165"/>
      <c r="L584" s="165"/>
      <c r="M584" s="166"/>
      <c r="N584" s="165"/>
      <c r="O584" s="165"/>
      <c r="P584" s="165"/>
      <c r="Q584" s="164"/>
      <c r="R584" s="164"/>
      <c r="S584" s="164"/>
      <c r="T584" s="238"/>
      <c r="U584" s="238"/>
    </row>
    <row r="585" spans="1:21" s="156" customFormat="1" ht="20.100000000000001" customHeight="1" x14ac:dyDescent="0.15">
      <c r="A585" s="162"/>
      <c r="B585" s="162"/>
      <c r="C585" s="162"/>
      <c r="D585" s="162"/>
      <c r="E585" s="162"/>
      <c r="F585" s="163"/>
      <c r="G585" s="163"/>
      <c r="H585" s="163"/>
      <c r="I585" s="164"/>
      <c r="J585" s="165"/>
      <c r="K585" s="165"/>
      <c r="L585" s="165"/>
      <c r="M585" s="166"/>
      <c r="N585" s="165"/>
      <c r="O585" s="165"/>
      <c r="P585" s="165"/>
      <c r="Q585" s="164"/>
      <c r="R585" s="164"/>
      <c r="S585" s="164"/>
      <c r="T585" s="238"/>
      <c r="U585" s="238"/>
    </row>
    <row r="586" spans="1:21" s="156" customFormat="1" ht="20.100000000000001" customHeight="1" x14ac:dyDescent="0.15">
      <c r="A586" s="162"/>
      <c r="B586" s="162"/>
      <c r="C586" s="162"/>
      <c r="D586" s="162"/>
      <c r="E586" s="162"/>
      <c r="F586" s="163"/>
      <c r="G586" s="163"/>
      <c r="H586" s="163"/>
      <c r="I586" s="164"/>
      <c r="J586" s="165"/>
      <c r="K586" s="165"/>
      <c r="L586" s="165"/>
      <c r="M586" s="166"/>
      <c r="N586" s="165"/>
      <c r="O586" s="165"/>
      <c r="P586" s="165"/>
      <c r="Q586" s="164"/>
      <c r="R586" s="164"/>
      <c r="S586" s="164"/>
      <c r="T586" s="238"/>
      <c r="U586" s="238"/>
    </row>
    <row r="587" spans="1:21" s="156" customFormat="1" ht="20.100000000000001" customHeight="1" x14ac:dyDescent="0.15">
      <c r="A587" s="162"/>
      <c r="B587" s="162"/>
      <c r="C587" s="162"/>
      <c r="D587" s="162"/>
      <c r="E587" s="162"/>
      <c r="F587" s="163"/>
      <c r="G587" s="163"/>
      <c r="H587" s="163"/>
      <c r="I587" s="164"/>
      <c r="J587" s="165"/>
      <c r="K587" s="165"/>
      <c r="L587" s="165"/>
      <c r="M587" s="166"/>
      <c r="N587" s="165"/>
      <c r="O587" s="165"/>
      <c r="P587" s="165"/>
      <c r="Q587" s="164"/>
      <c r="R587" s="164"/>
      <c r="S587" s="164"/>
      <c r="T587" s="238"/>
      <c r="U587" s="238"/>
    </row>
    <row r="588" spans="1:21" s="156" customFormat="1" ht="20.100000000000001" customHeight="1" x14ac:dyDescent="0.15">
      <c r="A588" s="162"/>
      <c r="B588" s="162"/>
      <c r="C588" s="162"/>
      <c r="D588" s="162"/>
      <c r="E588" s="162"/>
      <c r="F588" s="163"/>
      <c r="G588" s="163"/>
      <c r="H588" s="163"/>
      <c r="I588" s="164"/>
      <c r="J588" s="165"/>
      <c r="K588" s="165"/>
      <c r="L588" s="165"/>
      <c r="M588" s="166"/>
      <c r="N588" s="165"/>
      <c r="O588" s="165"/>
      <c r="P588" s="165"/>
      <c r="Q588" s="164"/>
      <c r="R588" s="164"/>
      <c r="S588" s="164"/>
      <c r="T588" s="238"/>
      <c r="U588" s="238"/>
    </row>
    <row r="589" spans="1:21" s="156" customFormat="1" ht="20.100000000000001" customHeight="1" x14ac:dyDescent="0.15">
      <c r="A589" s="162"/>
      <c r="B589" s="162"/>
      <c r="C589" s="162"/>
      <c r="D589" s="162"/>
      <c r="E589" s="162"/>
      <c r="F589" s="163"/>
      <c r="G589" s="163"/>
      <c r="H589" s="163"/>
      <c r="I589" s="164"/>
      <c r="J589" s="165"/>
      <c r="K589" s="165"/>
      <c r="L589" s="165"/>
      <c r="M589" s="166"/>
      <c r="N589" s="165"/>
      <c r="O589" s="165"/>
      <c r="P589" s="165"/>
      <c r="Q589" s="164"/>
      <c r="R589" s="164"/>
      <c r="S589" s="164"/>
      <c r="T589" s="238"/>
      <c r="U589" s="238"/>
    </row>
    <row r="590" spans="1:21" s="156" customFormat="1" ht="20.100000000000001" customHeight="1" x14ac:dyDescent="0.15">
      <c r="A590" s="162"/>
      <c r="B590" s="162"/>
      <c r="C590" s="162"/>
      <c r="D590" s="162"/>
      <c r="E590" s="162"/>
      <c r="F590" s="163"/>
      <c r="G590" s="163"/>
      <c r="H590" s="163"/>
      <c r="I590" s="164"/>
      <c r="J590" s="165"/>
      <c r="K590" s="165"/>
      <c r="L590" s="165"/>
      <c r="M590" s="166"/>
      <c r="N590" s="165"/>
      <c r="O590" s="165"/>
      <c r="P590" s="165"/>
      <c r="Q590" s="164"/>
      <c r="R590" s="164"/>
      <c r="S590" s="164"/>
      <c r="T590" s="238"/>
      <c r="U590" s="238"/>
    </row>
    <row r="591" spans="1:21" s="156" customFormat="1" ht="20.100000000000001" customHeight="1" x14ac:dyDescent="0.15">
      <c r="A591" s="162"/>
      <c r="B591" s="162"/>
      <c r="C591" s="162"/>
      <c r="D591" s="162"/>
      <c r="E591" s="162"/>
      <c r="F591" s="163"/>
      <c r="G591" s="163"/>
      <c r="H591" s="163"/>
      <c r="I591" s="164"/>
      <c r="J591" s="165"/>
      <c r="K591" s="165"/>
      <c r="L591" s="165"/>
      <c r="M591" s="166"/>
      <c r="N591" s="165"/>
      <c r="O591" s="165"/>
      <c r="P591" s="165"/>
      <c r="Q591" s="164"/>
      <c r="R591" s="164"/>
      <c r="S591" s="164"/>
      <c r="T591" s="238"/>
      <c r="U591" s="238"/>
    </row>
    <row r="592" spans="1:21" s="156" customFormat="1" ht="20.100000000000001" customHeight="1" x14ac:dyDescent="0.15">
      <c r="A592" s="162"/>
      <c r="B592" s="162"/>
      <c r="C592" s="162"/>
      <c r="D592" s="162"/>
      <c r="E592" s="162"/>
      <c r="F592" s="163"/>
      <c r="G592" s="163"/>
      <c r="H592" s="163"/>
      <c r="I592" s="164"/>
      <c r="J592" s="165"/>
      <c r="K592" s="165"/>
      <c r="L592" s="165"/>
      <c r="M592" s="166"/>
      <c r="N592" s="165"/>
      <c r="O592" s="165"/>
      <c r="P592" s="165"/>
      <c r="Q592" s="164"/>
      <c r="R592" s="164"/>
      <c r="S592" s="164"/>
      <c r="T592" s="238"/>
      <c r="U592" s="238"/>
    </row>
    <row r="593" spans="1:21" s="156" customFormat="1" ht="20.100000000000001" customHeight="1" x14ac:dyDescent="0.15">
      <c r="A593" s="162"/>
      <c r="B593" s="162"/>
      <c r="C593" s="162"/>
      <c r="D593" s="162"/>
      <c r="E593" s="162"/>
      <c r="F593" s="163"/>
      <c r="G593" s="163"/>
      <c r="H593" s="163"/>
      <c r="I593" s="164"/>
      <c r="J593" s="165"/>
      <c r="K593" s="165"/>
      <c r="L593" s="165"/>
      <c r="M593" s="166"/>
      <c r="N593" s="165"/>
      <c r="O593" s="165"/>
      <c r="P593" s="165"/>
      <c r="Q593" s="164"/>
      <c r="R593" s="164"/>
      <c r="S593" s="164"/>
      <c r="T593" s="238"/>
      <c r="U593" s="238"/>
    </row>
    <row r="594" spans="1:21" s="156" customFormat="1" ht="20.100000000000001" customHeight="1" x14ac:dyDescent="0.15">
      <c r="A594" s="162"/>
      <c r="B594" s="162"/>
      <c r="C594" s="162"/>
      <c r="D594" s="162"/>
      <c r="E594" s="162"/>
      <c r="F594" s="163"/>
      <c r="G594" s="163"/>
      <c r="H594" s="163"/>
      <c r="I594" s="164"/>
      <c r="J594" s="165"/>
      <c r="K594" s="165"/>
      <c r="L594" s="165"/>
      <c r="M594" s="166"/>
      <c r="N594" s="165"/>
      <c r="O594" s="165"/>
      <c r="P594" s="165"/>
      <c r="Q594" s="164"/>
      <c r="R594" s="164"/>
      <c r="S594" s="164"/>
      <c r="T594" s="238"/>
      <c r="U594" s="238"/>
    </row>
    <row r="595" spans="1:21" s="156" customFormat="1" ht="20.100000000000001" customHeight="1" x14ac:dyDescent="0.15">
      <c r="A595" s="162"/>
      <c r="B595" s="162"/>
      <c r="C595" s="162"/>
      <c r="D595" s="162"/>
      <c r="E595" s="162"/>
      <c r="F595" s="163"/>
      <c r="G595" s="163"/>
      <c r="H595" s="163"/>
      <c r="I595" s="164"/>
      <c r="J595" s="165"/>
      <c r="K595" s="165"/>
      <c r="L595" s="165"/>
      <c r="M595" s="166"/>
      <c r="N595" s="165"/>
      <c r="O595" s="165"/>
      <c r="P595" s="165"/>
      <c r="Q595" s="164"/>
      <c r="R595" s="164"/>
      <c r="S595" s="164"/>
      <c r="T595" s="238"/>
      <c r="U595" s="238"/>
    </row>
    <row r="596" spans="1:21" s="156" customFormat="1" ht="20.100000000000001" customHeight="1" x14ac:dyDescent="0.15">
      <c r="A596" s="162"/>
      <c r="B596" s="162"/>
      <c r="C596" s="162"/>
      <c r="D596" s="162"/>
      <c r="E596" s="162"/>
      <c r="F596" s="163"/>
      <c r="G596" s="163"/>
      <c r="H596" s="163"/>
      <c r="I596" s="164"/>
      <c r="J596" s="165"/>
      <c r="K596" s="165"/>
      <c r="L596" s="165"/>
      <c r="M596" s="166"/>
      <c r="N596" s="165"/>
      <c r="O596" s="165"/>
      <c r="P596" s="165"/>
      <c r="Q596" s="164"/>
      <c r="R596" s="164"/>
      <c r="S596" s="164"/>
      <c r="T596" s="238"/>
      <c r="U596" s="238"/>
    </row>
    <row r="597" spans="1:21" s="156" customFormat="1" ht="20.100000000000001" customHeight="1" x14ac:dyDescent="0.15">
      <c r="A597" s="162"/>
      <c r="B597" s="162"/>
      <c r="C597" s="162"/>
      <c r="D597" s="162"/>
      <c r="E597" s="162"/>
      <c r="F597" s="163"/>
      <c r="G597" s="163"/>
      <c r="H597" s="163"/>
      <c r="I597" s="164"/>
      <c r="J597" s="165"/>
      <c r="K597" s="165"/>
      <c r="L597" s="165"/>
      <c r="M597" s="166"/>
      <c r="N597" s="165"/>
      <c r="O597" s="165"/>
      <c r="P597" s="165"/>
      <c r="Q597" s="164"/>
      <c r="R597" s="164"/>
      <c r="S597" s="164"/>
      <c r="T597" s="238"/>
      <c r="U597" s="238"/>
    </row>
    <row r="598" spans="1:21" s="156" customFormat="1" ht="20.100000000000001" customHeight="1" x14ac:dyDescent="0.15">
      <c r="A598" s="162"/>
      <c r="B598" s="162"/>
      <c r="C598" s="162"/>
      <c r="D598" s="162"/>
      <c r="E598" s="162"/>
      <c r="F598" s="163"/>
      <c r="G598" s="163"/>
      <c r="H598" s="163"/>
      <c r="I598" s="164"/>
      <c r="J598" s="165"/>
      <c r="K598" s="165"/>
      <c r="L598" s="165"/>
      <c r="M598" s="166"/>
      <c r="N598" s="165"/>
      <c r="O598" s="165"/>
      <c r="P598" s="165"/>
      <c r="Q598" s="164"/>
      <c r="R598" s="164"/>
      <c r="S598" s="164"/>
      <c r="T598" s="238"/>
      <c r="U598" s="238"/>
    </row>
    <row r="599" spans="1:21" s="156" customFormat="1" ht="20.100000000000001" customHeight="1" x14ac:dyDescent="0.15">
      <c r="A599" s="162"/>
      <c r="B599" s="162"/>
      <c r="C599" s="162"/>
      <c r="D599" s="162"/>
      <c r="E599" s="162"/>
      <c r="F599" s="163"/>
      <c r="G599" s="163"/>
      <c r="H599" s="163"/>
      <c r="I599" s="164"/>
      <c r="J599" s="165"/>
      <c r="K599" s="165"/>
      <c r="L599" s="165"/>
      <c r="M599" s="166"/>
      <c r="N599" s="165"/>
      <c r="O599" s="165"/>
      <c r="P599" s="165"/>
      <c r="Q599" s="164"/>
      <c r="R599" s="164"/>
      <c r="S599" s="164"/>
      <c r="T599" s="238"/>
      <c r="U599" s="238"/>
    </row>
    <row r="600" spans="1:21" s="156" customFormat="1" ht="20.100000000000001" customHeight="1" x14ac:dyDescent="0.15">
      <c r="A600" s="162"/>
      <c r="B600" s="162"/>
      <c r="C600" s="162"/>
      <c r="D600" s="162"/>
      <c r="E600" s="162"/>
      <c r="F600" s="163"/>
      <c r="G600" s="163"/>
      <c r="H600" s="163"/>
      <c r="I600" s="164"/>
      <c r="J600" s="165"/>
      <c r="K600" s="165"/>
      <c r="L600" s="165"/>
      <c r="M600" s="166"/>
      <c r="N600" s="165"/>
      <c r="O600" s="165"/>
      <c r="P600" s="165"/>
      <c r="Q600" s="164"/>
      <c r="R600" s="164"/>
      <c r="S600" s="164"/>
      <c r="T600" s="238"/>
      <c r="U600" s="238"/>
    </row>
    <row r="601" spans="1:21" s="156" customFormat="1" ht="20.100000000000001" customHeight="1" x14ac:dyDescent="0.15">
      <c r="A601" s="162"/>
      <c r="B601" s="162"/>
      <c r="C601" s="162"/>
      <c r="D601" s="162"/>
      <c r="E601" s="162"/>
      <c r="F601" s="163"/>
      <c r="G601" s="163"/>
      <c r="H601" s="163"/>
      <c r="I601" s="164"/>
      <c r="J601" s="165"/>
      <c r="K601" s="165"/>
      <c r="L601" s="165"/>
      <c r="M601" s="166"/>
      <c r="N601" s="165"/>
      <c r="O601" s="165"/>
      <c r="P601" s="165"/>
      <c r="Q601" s="164"/>
      <c r="R601" s="164"/>
      <c r="S601" s="164"/>
      <c r="T601" s="238"/>
      <c r="U601" s="238"/>
    </row>
    <row r="602" spans="1:21" s="156" customFormat="1" ht="20.100000000000001" customHeight="1" x14ac:dyDescent="0.15">
      <c r="A602" s="162"/>
      <c r="B602" s="162"/>
      <c r="C602" s="162"/>
      <c r="D602" s="162"/>
      <c r="E602" s="162"/>
      <c r="F602" s="163"/>
      <c r="G602" s="163"/>
      <c r="H602" s="163"/>
      <c r="I602" s="164"/>
      <c r="J602" s="165"/>
      <c r="K602" s="165"/>
      <c r="L602" s="165"/>
      <c r="M602" s="166"/>
      <c r="N602" s="165"/>
      <c r="O602" s="165"/>
      <c r="P602" s="165"/>
      <c r="Q602" s="164"/>
      <c r="R602" s="164"/>
      <c r="S602" s="164"/>
      <c r="T602" s="238"/>
      <c r="U602" s="238"/>
    </row>
    <row r="603" spans="1:21" s="156" customFormat="1" ht="20.100000000000001" customHeight="1" x14ac:dyDescent="0.15">
      <c r="A603" s="162"/>
      <c r="B603" s="162"/>
      <c r="C603" s="162"/>
      <c r="D603" s="162"/>
      <c r="E603" s="162"/>
      <c r="F603" s="163"/>
      <c r="G603" s="163"/>
      <c r="H603" s="163"/>
      <c r="I603" s="164"/>
      <c r="J603" s="165"/>
      <c r="K603" s="165"/>
      <c r="L603" s="165"/>
      <c r="M603" s="166"/>
      <c r="N603" s="165"/>
      <c r="O603" s="165"/>
      <c r="P603" s="165"/>
      <c r="Q603" s="164"/>
      <c r="R603" s="164"/>
      <c r="S603" s="164"/>
      <c r="T603" s="238"/>
      <c r="U603" s="238"/>
    </row>
    <row r="604" spans="1:21" s="156" customFormat="1" ht="20.100000000000001" customHeight="1" x14ac:dyDescent="0.15">
      <c r="A604" s="162"/>
      <c r="B604" s="162"/>
      <c r="C604" s="162"/>
      <c r="D604" s="162"/>
      <c r="E604" s="162"/>
      <c r="F604" s="163"/>
      <c r="G604" s="163"/>
      <c r="H604" s="163"/>
      <c r="I604" s="164"/>
      <c r="J604" s="165"/>
      <c r="K604" s="165"/>
      <c r="L604" s="165"/>
      <c r="M604" s="166"/>
      <c r="N604" s="165"/>
      <c r="O604" s="165"/>
      <c r="P604" s="165"/>
      <c r="Q604" s="164"/>
      <c r="R604" s="164"/>
      <c r="S604" s="164"/>
      <c r="T604" s="238"/>
      <c r="U604" s="238"/>
    </row>
    <row r="605" spans="1:21" s="156" customFormat="1" ht="20.100000000000001" customHeight="1" x14ac:dyDescent="0.15">
      <c r="A605" s="162"/>
      <c r="B605" s="162"/>
      <c r="C605" s="162"/>
      <c r="D605" s="162"/>
      <c r="E605" s="162"/>
      <c r="F605" s="163"/>
      <c r="G605" s="163"/>
      <c r="H605" s="163"/>
      <c r="I605" s="164"/>
      <c r="J605" s="165"/>
      <c r="K605" s="165"/>
      <c r="L605" s="165"/>
      <c r="M605" s="166"/>
      <c r="N605" s="165"/>
      <c r="O605" s="165"/>
      <c r="P605" s="165"/>
      <c r="Q605" s="164"/>
      <c r="R605" s="164"/>
      <c r="S605" s="164"/>
      <c r="T605" s="238"/>
      <c r="U605" s="238"/>
    </row>
    <row r="606" spans="1:21" s="156" customFormat="1" ht="20.100000000000001" customHeight="1" x14ac:dyDescent="0.15">
      <c r="A606" s="162"/>
      <c r="B606" s="162"/>
      <c r="C606" s="162"/>
      <c r="D606" s="162"/>
      <c r="E606" s="162"/>
      <c r="F606" s="163"/>
      <c r="G606" s="163"/>
      <c r="H606" s="163"/>
      <c r="I606" s="164"/>
      <c r="J606" s="165"/>
      <c r="K606" s="165"/>
      <c r="L606" s="165"/>
      <c r="M606" s="166"/>
      <c r="N606" s="165"/>
      <c r="O606" s="165"/>
      <c r="P606" s="165"/>
      <c r="Q606" s="164"/>
      <c r="R606" s="164"/>
      <c r="S606" s="164"/>
      <c r="T606" s="238"/>
      <c r="U606" s="238"/>
    </row>
    <row r="607" spans="1:21" s="156" customFormat="1" ht="20.100000000000001" customHeight="1" x14ac:dyDescent="0.15">
      <c r="A607" s="162"/>
      <c r="B607" s="162"/>
      <c r="C607" s="162"/>
      <c r="D607" s="162"/>
      <c r="E607" s="162"/>
      <c r="F607" s="163"/>
      <c r="G607" s="163"/>
      <c r="H607" s="163"/>
      <c r="I607" s="164"/>
      <c r="J607" s="165"/>
      <c r="K607" s="165"/>
      <c r="L607" s="165"/>
      <c r="M607" s="166"/>
      <c r="N607" s="165"/>
      <c r="O607" s="165"/>
      <c r="P607" s="165"/>
      <c r="Q607" s="164"/>
      <c r="R607" s="164"/>
      <c r="S607" s="164"/>
      <c r="T607" s="238"/>
      <c r="U607" s="238"/>
    </row>
    <row r="608" spans="1:21" s="156" customFormat="1" ht="20.100000000000001" customHeight="1" x14ac:dyDescent="0.15">
      <c r="A608" s="162"/>
      <c r="B608" s="162"/>
      <c r="C608" s="162"/>
      <c r="D608" s="162"/>
      <c r="E608" s="162"/>
      <c r="F608" s="163"/>
      <c r="G608" s="163"/>
      <c r="H608" s="163"/>
      <c r="I608" s="164"/>
      <c r="J608" s="165"/>
      <c r="K608" s="165"/>
      <c r="L608" s="165"/>
      <c r="M608" s="166"/>
      <c r="N608" s="165"/>
      <c r="O608" s="165"/>
      <c r="P608" s="165"/>
      <c r="Q608" s="164"/>
      <c r="R608" s="164"/>
      <c r="S608" s="164"/>
      <c r="T608" s="238"/>
      <c r="U608" s="238"/>
    </row>
    <row r="609" spans="1:21" s="156" customFormat="1" ht="20.100000000000001" customHeight="1" x14ac:dyDescent="0.15">
      <c r="A609" s="162"/>
      <c r="B609" s="162"/>
      <c r="C609" s="162"/>
      <c r="D609" s="162"/>
      <c r="E609" s="162"/>
      <c r="F609" s="163"/>
      <c r="G609" s="163"/>
      <c r="H609" s="163"/>
      <c r="I609" s="164"/>
      <c r="J609" s="165"/>
      <c r="K609" s="165"/>
      <c r="L609" s="165"/>
      <c r="M609" s="166"/>
      <c r="N609" s="165"/>
      <c r="O609" s="165"/>
      <c r="P609" s="165"/>
      <c r="Q609" s="164"/>
      <c r="R609" s="164"/>
      <c r="S609" s="164"/>
      <c r="T609" s="238"/>
      <c r="U609" s="238"/>
    </row>
    <row r="610" spans="1:21" s="156" customFormat="1" ht="20.100000000000001" customHeight="1" x14ac:dyDescent="0.15">
      <c r="A610" s="162"/>
      <c r="B610" s="162"/>
      <c r="C610" s="162"/>
      <c r="D610" s="162"/>
      <c r="E610" s="162"/>
      <c r="F610" s="163"/>
      <c r="G610" s="163"/>
      <c r="H610" s="163"/>
      <c r="I610" s="164"/>
      <c r="J610" s="165"/>
      <c r="K610" s="165"/>
      <c r="L610" s="165"/>
      <c r="M610" s="166"/>
      <c r="N610" s="165"/>
      <c r="O610" s="165"/>
      <c r="P610" s="165"/>
      <c r="Q610" s="164"/>
      <c r="R610" s="164"/>
      <c r="S610" s="164"/>
      <c r="T610" s="238"/>
      <c r="U610" s="238"/>
    </row>
    <row r="611" spans="1:21" s="156" customFormat="1" ht="20.100000000000001" customHeight="1" x14ac:dyDescent="0.15">
      <c r="A611" s="162"/>
      <c r="B611" s="162"/>
      <c r="C611" s="162"/>
      <c r="D611" s="162"/>
      <c r="E611" s="162"/>
      <c r="F611" s="163"/>
      <c r="G611" s="163"/>
      <c r="H611" s="163"/>
      <c r="I611" s="164"/>
      <c r="J611" s="165"/>
      <c r="K611" s="165"/>
      <c r="L611" s="165"/>
      <c r="M611" s="166"/>
      <c r="N611" s="165"/>
      <c r="O611" s="165"/>
      <c r="P611" s="165"/>
      <c r="Q611" s="164"/>
      <c r="R611" s="164"/>
      <c r="S611" s="164"/>
      <c r="T611" s="238"/>
      <c r="U611" s="238"/>
    </row>
    <row r="612" spans="1:21" s="156" customFormat="1" ht="20.100000000000001" customHeight="1" x14ac:dyDescent="0.15">
      <c r="A612" s="162"/>
      <c r="B612" s="162"/>
      <c r="C612" s="162"/>
      <c r="D612" s="162"/>
      <c r="E612" s="162"/>
      <c r="F612" s="163"/>
      <c r="G612" s="163"/>
      <c r="H612" s="163"/>
      <c r="I612" s="164"/>
      <c r="J612" s="165"/>
      <c r="K612" s="165"/>
      <c r="L612" s="165"/>
      <c r="M612" s="166"/>
      <c r="N612" s="165"/>
      <c r="O612" s="165"/>
      <c r="P612" s="165"/>
      <c r="Q612" s="164"/>
      <c r="R612" s="164"/>
      <c r="S612" s="164"/>
      <c r="T612" s="238"/>
      <c r="U612" s="238"/>
    </row>
    <row r="613" spans="1:21" s="156" customFormat="1" ht="20.100000000000001" customHeight="1" x14ac:dyDescent="0.15">
      <c r="A613" s="162"/>
      <c r="B613" s="162"/>
      <c r="C613" s="162"/>
      <c r="D613" s="162"/>
      <c r="E613" s="162"/>
      <c r="F613" s="163"/>
      <c r="G613" s="163"/>
      <c r="H613" s="163"/>
      <c r="I613" s="164"/>
      <c r="J613" s="165"/>
      <c r="K613" s="165"/>
      <c r="L613" s="165"/>
      <c r="M613" s="166"/>
      <c r="N613" s="165"/>
      <c r="O613" s="165"/>
      <c r="P613" s="165"/>
      <c r="Q613" s="164"/>
      <c r="R613" s="164"/>
      <c r="S613" s="164"/>
      <c r="T613" s="238"/>
      <c r="U613" s="238"/>
    </row>
    <row r="614" spans="1:21" s="156" customFormat="1" ht="20.100000000000001" customHeight="1" x14ac:dyDescent="0.15">
      <c r="A614" s="162"/>
      <c r="B614" s="162"/>
      <c r="C614" s="162"/>
      <c r="D614" s="162"/>
      <c r="E614" s="162"/>
      <c r="F614" s="163"/>
      <c r="G614" s="163"/>
      <c r="H614" s="163"/>
      <c r="I614" s="164"/>
      <c r="J614" s="165"/>
      <c r="K614" s="165"/>
      <c r="L614" s="165"/>
      <c r="M614" s="166"/>
      <c r="N614" s="165"/>
      <c r="O614" s="165"/>
      <c r="P614" s="165"/>
      <c r="Q614" s="164"/>
      <c r="R614" s="164"/>
      <c r="S614" s="164"/>
      <c r="T614" s="238"/>
      <c r="U614" s="238"/>
    </row>
    <row r="615" spans="1:21" s="156" customFormat="1" ht="20.100000000000001" customHeight="1" x14ac:dyDescent="0.15">
      <c r="A615" s="162"/>
      <c r="B615" s="162"/>
      <c r="C615" s="162"/>
      <c r="D615" s="162"/>
      <c r="E615" s="162"/>
      <c r="F615" s="163"/>
      <c r="G615" s="163"/>
      <c r="H615" s="163"/>
      <c r="I615" s="164"/>
      <c r="J615" s="165"/>
      <c r="K615" s="165"/>
      <c r="L615" s="165"/>
      <c r="M615" s="166"/>
      <c r="N615" s="165"/>
      <c r="O615" s="165"/>
      <c r="P615" s="165"/>
      <c r="Q615" s="164"/>
      <c r="R615" s="164"/>
      <c r="S615" s="164"/>
      <c r="T615" s="238"/>
      <c r="U615" s="238"/>
    </row>
    <row r="616" spans="1:21" s="156" customFormat="1" ht="20.100000000000001" customHeight="1" x14ac:dyDescent="0.15">
      <c r="A616" s="162"/>
      <c r="B616" s="162"/>
      <c r="C616" s="162"/>
      <c r="D616" s="162"/>
      <c r="E616" s="162"/>
      <c r="F616" s="163"/>
      <c r="G616" s="163"/>
      <c r="H616" s="163"/>
      <c r="I616" s="164"/>
      <c r="J616" s="165"/>
      <c r="K616" s="165"/>
      <c r="L616" s="165"/>
      <c r="M616" s="166"/>
      <c r="N616" s="165"/>
      <c r="O616" s="165"/>
      <c r="P616" s="165"/>
      <c r="Q616" s="164"/>
      <c r="R616" s="164"/>
      <c r="S616" s="164"/>
      <c r="T616" s="238"/>
      <c r="U616" s="238"/>
    </row>
    <row r="617" spans="1:21" s="156" customFormat="1" ht="20.100000000000001" customHeight="1" x14ac:dyDescent="0.15">
      <c r="A617" s="162"/>
      <c r="B617" s="162"/>
      <c r="C617" s="162"/>
      <c r="D617" s="162"/>
      <c r="E617" s="162"/>
      <c r="F617" s="163"/>
      <c r="G617" s="163"/>
      <c r="H617" s="163"/>
      <c r="I617" s="164"/>
      <c r="J617" s="165"/>
      <c r="K617" s="165"/>
      <c r="L617" s="165"/>
      <c r="M617" s="166"/>
      <c r="N617" s="165"/>
      <c r="O617" s="165"/>
      <c r="P617" s="165"/>
      <c r="Q617" s="164"/>
      <c r="R617" s="164"/>
      <c r="S617" s="164"/>
      <c r="T617" s="238"/>
      <c r="U617" s="238"/>
    </row>
    <row r="618" spans="1:21" s="156" customFormat="1" ht="20.100000000000001" customHeight="1" x14ac:dyDescent="0.15">
      <c r="A618" s="162"/>
      <c r="B618" s="162"/>
      <c r="C618" s="162"/>
      <c r="D618" s="162"/>
      <c r="E618" s="162"/>
      <c r="F618" s="163"/>
      <c r="G618" s="163"/>
      <c r="H618" s="163"/>
      <c r="I618" s="164"/>
      <c r="J618" s="165"/>
      <c r="K618" s="165"/>
      <c r="L618" s="165"/>
      <c r="M618" s="166"/>
      <c r="N618" s="165"/>
      <c r="O618" s="165"/>
      <c r="P618" s="165"/>
      <c r="Q618" s="164"/>
      <c r="R618" s="164"/>
      <c r="S618" s="164"/>
      <c r="T618" s="238"/>
      <c r="U618" s="238"/>
    </row>
    <row r="619" spans="1:21" s="156" customFormat="1" ht="20.100000000000001" customHeight="1" x14ac:dyDescent="0.15">
      <c r="A619" s="162"/>
      <c r="B619" s="162"/>
      <c r="C619" s="162"/>
      <c r="D619" s="162"/>
      <c r="E619" s="162"/>
      <c r="F619" s="163"/>
      <c r="G619" s="163"/>
      <c r="H619" s="163"/>
      <c r="I619" s="164"/>
      <c r="J619" s="165"/>
      <c r="K619" s="165"/>
      <c r="L619" s="165"/>
      <c r="M619" s="166"/>
      <c r="N619" s="165"/>
      <c r="O619" s="165"/>
      <c r="P619" s="165"/>
      <c r="Q619" s="164"/>
      <c r="R619" s="164"/>
      <c r="S619" s="164"/>
      <c r="T619" s="238"/>
      <c r="U619" s="238"/>
    </row>
    <row r="620" spans="1:21" s="156" customFormat="1" ht="20.100000000000001" customHeight="1" x14ac:dyDescent="0.15">
      <c r="A620" s="162"/>
      <c r="B620" s="162"/>
      <c r="C620" s="162"/>
      <c r="D620" s="162"/>
      <c r="E620" s="162"/>
      <c r="F620" s="163"/>
      <c r="G620" s="163"/>
      <c r="H620" s="163"/>
      <c r="I620" s="164"/>
      <c r="J620" s="165"/>
      <c r="K620" s="165"/>
      <c r="L620" s="165"/>
      <c r="M620" s="166"/>
      <c r="N620" s="165"/>
      <c r="O620" s="165"/>
      <c r="P620" s="165"/>
      <c r="Q620" s="164"/>
      <c r="R620" s="164"/>
      <c r="S620" s="164"/>
      <c r="T620" s="238"/>
      <c r="U620" s="238"/>
    </row>
    <row r="621" spans="1:21" s="156" customFormat="1" ht="20.100000000000001" customHeight="1" x14ac:dyDescent="0.15">
      <c r="A621" s="162"/>
      <c r="B621" s="162"/>
      <c r="C621" s="162"/>
      <c r="D621" s="162"/>
      <c r="E621" s="162"/>
      <c r="F621" s="163"/>
      <c r="G621" s="163"/>
      <c r="H621" s="163"/>
      <c r="I621" s="164"/>
      <c r="J621" s="165"/>
      <c r="K621" s="165"/>
      <c r="L621" s="165"/>
      <c r="M621" s="166"/>
      <c r="N621" s="165"/>
      <c r="O621" s="165"/>
      <c r="P621" s="165"/>
      <c r="Q621" s="164"/>
      <c r="R621" s="164"/>
      <c r="S621" s="164"/>
      <c r="T621" s="238"/>
      <c r="U621" s="238"/>
    </row>
    <row r="622" spans="1:21" s="156" customFormat="1" ht="20.100000000000001" customHeight="1" x14ac:dyDescent="0.15">
      <c r="A622" s="162"/>
      <c r="B622" s="162"/>
      <c r="C622" s="162"/>
      <c r="D622" s="162"/>
      <c r="E622" s="162"/>
      <c r="F622" s="163"/>
      <c r="G622" s="163"/>
      <c r="H622" s="163"/>
      <c r="I622" s="164"/>
      <c r="J622" s="165"/>
      <c r="K622" s="165"/>
      <c r="L622" s="165"/>
      <c r="M622" s="166"/>
      <c r="N622" s="165"/>
      <c r="O622" s="165"/>
      <c r="P622" s="165"/>
      <c r="Q622" s="164"/>
      <c r="R622" s="164"/>
      <c r="S622" s="164"/>
      <c r="T622" s="238"/>
      <c r="U622" s="238"/>
    </row>
    <row r="623" spans="1:21" s="156" customFormat="1" ht="20.100000000000001" customHeight="1" x14ac:dyDescent="0.15">
      <c r="A623" s="162"/>
      <c r="B623" s="162"/>
      <c r="C623" s="162"/>
      <c r="D623" s="162"/>
      <c r="E623" s="162"/>
      <c r="F623" s="163"/>
      <c r="G623" s="163"/>
      <c r="H623" s="163"/>
      <c r="I623" s="164"/>
      <c r="J623" s="165"/>
      <c r="K623" s="165"/>
      <c r="L623" s="165"/>
      <c r="M623" s="166"/>
      <c r="N623" s="165"/>
      <c r="O623" s="165"/>
      <c r="P623" s="165"/>
      <c r="Q623" s="164"/>
      <c r="R623" s="164"/>
      <c r="S623" s="164"/>
      <c r="T623" s="238"/>
      <c r="U623" s="238"/>
    </row>
    <row r="624" spans="1:21" s="156" customFormat="1" ht="20.100000000000001" customHeight="1" x14ac:dyDescent="0.15">
      <c r="A624" s="162"/>
      <c r="B624" s="162"/>
      <c r="C624" s="162"/>
      <c r="D624" s="162"/>
      <c r="E624" s="162"/>
      <c r="F624" s="163"/>
      <c r="G624" s="163"/>
      <c r="H624" s="163"/>
      <c r="I624" s="164"/>
      <c r="J624" s="165"/>
      <c r="K624" s="165"/>
      <c r="L624" s="165"/>
      <c r="M624" s="166"/>
      <c r="N624" s="165"/>
      <c r="O624" s="165"/>
      <c r="P624" s="165"/>
      <c r="Q624" s="164"/>
      <c r="R624" s="164"/>
      <c r="S624" s="164"/>
      <c r="T624" s="238"/>
      <c r="U624" s="238"/>
    </row>
    <row r="625" spans="1:21" s="156" customFormat="1" ht="20.100000000000001" customHeight="1" x14ac:dyDescent="0.15">
      <c r="A625" s="162"/>
      <c r="B625" s="162"/>
      <c r="C625" s="162"/>
      <c r="D625" s="162"/>
      <c r="E625" s="162"/>
      <c r="F625" s="163"/>
      <c r="G625" s="163"/>
      <c r="H625" s="163"/>
      <c r="I625" s="164"/>
      <c r="J625" s="165"/>
      <c r="K625" s="165"/>
      <c r="L625" s="165"/>
      <c r="M625" s="166"/>
      <c r="N625" s="165"/>
      <c r="O625" s="165"/>
      <c r="P625" s="165"/>
      <c r="Q625" s="164"/>
      <c r="R625" s="164"/>
      <c r="S625" s="164"/>
      <c r="T625" s="238"/>
      <c r="U625" s="238"/>
    </row>
    <row r="626" spans="1:21" s="156" customFormat="1" ht="20.100000000000001" customHeight="1" x14ac:dyDescent="0.15">
      <c r="A626" s="162"/>
      <c r="B626" s="162"/>
      <c r="C626" s="162"/>
      <c r="D626" s="162"/>
      <c r="E626" s="162"/>
      <c r="F626" s="163"/>
      <c r="G626" s="163"/>
      <c r="H626" s="163"/>
      <c r="I626" s="164"/>
      <c r="J626" s="165"/>
      <c r="K626" s="165"/>
      <c r="L626" s="165"/>
      <c r="M626" s="166"/>
      <c r="N626" s="165"/>
      <c r="O626" s="165"/>
      <c r="P626" s="165"/>
      <c r="Q626" s="164"/>
      <c r="R626" s="164"/>
      <c r="S626" s="164"/>
      <c r="T626" s="238"/>
      <c r="U626" s="238"/>
    </row>
    <row r="627" spans="1:21" s="156" customFormat="1" ht="20.100000000000001" customHeight="1" x14ac:dyDescent="0.15">
      <c r="A627" s="162"/>
      <c r="B627" s="162"/>
      <c r="C627" s="162"/>
      <c r="D627" s="162"/>
      <c r="E627" s="162"/>
      <c r="F627" s="163"/>
      <c r="G627" s="163"/>
      <c r="H627" s="163"/>
      <c r="I627" s="164"/>
      <c r="J627" s="165"/>
      <c r="K627" s="165"/>
      <c r="L627" s="165"/>
      <c r="M627" s="166"/>
      <c r="N627" s="165"/>
      <c r="O627" s="165"/>
      <c r="P627" s="165"/>
      <c r="Q627" s="164"/>
      <c r="R627" s="164"/>
      <c r="S627" s="164"/>
      <c r="T627" s="238"/>
      <c r="U627" s="238"/>
    </row>
    <row r="628" spans="1:21" s="156" customFormat="1" ht="20.100000000000001" customHeight="1" x14ac:dyDescent="0.15">
      <c r="A628" s="162"/>
      <c r="B628" s="162"/>
      <c r="C628" s="162"/>
      <c r="D628" s="162"/>
      <c r="E628" s="162"/>
      <c r="F628" s="163"/>
      <c r="G628" s="163"/>
      <c r="H628" s="163"/>
      <c r="I628" s="164"/>
      <c r="J628" s="165"/>
      <c r="K628" s="165"/>
      <c r="L628" s="165"/>
      <c r="M628" s="166"/>
      <c r="N628" s="165"/>
      <c r="O628" s="165"/>
      <c r="P628" s="165"/>
      <c r="Q628" s="164"/>
      <c r="R628" s="164"/>
      <c r="S628" s="164"/>
      <c r="T628" s="238"/>
      <c r="U628" s="238"/>
    </row>
    <row r="629" spans="1:21" s="156" customFormat="1" ht="20.100000000000001" customHeight="1" x14ac:dyDescent="0.15">
      <c r="A629" s="162"/>
      <c r="B629" s="162"/>
      <c r="C629" s="162"/>
      <c r="D629" s="162"/>
      <c r="E629" s="162"/>
      <c r="F629" s="163"/>
      <c r="G629" s="163"/>
      <c r="H629" s="163"/>
      <c r="I629" s="164"/>
      <c r="J629" s="165"/>
      <c r="K629" s="165"/>
      <c r="L629" s="165"/>
      <c r="M629" s="166"/>
      <c r="N629" s="165"/>
      <c r="O629" s="165"/>
      <c r="P629" s="165"/>
      <c r="Q629" s="164"/>
      <c r="R629" s="164"/>
      <c r="S629" s="164"/>
      <c r="T629" s="238"/>
      <c r="U629" s="238"/>
    </row>
    <row r="630" spans="1:21" s="156" customFormat="1" ht="20.100000000000001" customHeight="1" x14ac:dyDescent="0.15">
      <c r="A630" s="162"/>
      <c r="B630" s="162"/>
      <c r="C630" s="162"/>
      <c r="D630" s="162"/>
      <c r="E630" s="162"/>
      <c r="F630" s="163"/>
      <c r="G630" s="163"/>
      <c r="H630" s="163"/>
      <c r="I630" s="164"/>
      <c r="J630" s="165"/>
      <c r="K630" s="165"/>
      <c r="L630" s="165"/>
      <c r="M630" s="166"/>
      <c r="N630" s="165"/>
      <c r="O630" s="165"/>
      <c r="P630" s="165"/>
      <c r="Q630" s="164"/>
      <c r="R630" s="164"/>
      <c r="S630" s="164"/>
      <c r="T630" s="238"/>
      <c r="U630" s="238"/>
    </row>
    <row r="631" spans="1:21" s="156" customFormat="1" ht="20.100000000000001" customHeight="1" x14ac:dyDescent="0.15">
      <c r="A631" s="162"/>
      <c r="B631" s="162"/>
      <c r="C631" s="162"/>
      <c r="D631" s="162"/>
      <c r="E631" s="162"/>
      <c r="F631" s="163"/>
      <c r="G631" s="163"/>
      <c r="H631" s="163"/>
      <c r="I631" s="164"/>
      <c r="J631" s="165"/>
      <c r="K631" s="165"/>
      <c r="L631" s="165"/>
      <c r="M631" s="166"/>
      <c r="N631" s="165"/>
      <c r="O631" s="165"/>
      <c r="P631" s="165"/>
      <c r="Q631" s="164"/>
      <c r="R631" s="164"/>
      <c r="S631" s="164"/>
      <c r="T631" s="238"/>
      <c r="U631" s="238"/>
    </row>
    <row r="632" spans="1:21" s="156" customFormat="1" ht="20.100000000000001" customHeight="1" x14ac:dyDescent="0.15">
      <c r="A632" s="162"/>
      <c r="B632" s="162"/>
      <c r="C632" s="162"/>
      <c r="D632" s="162"/>
      <c r="E632" s="162"/>
      <c r="F632" s="163"/>
      <c r="G632" s="163"/>
      <c r="H632" s="163"/>
      <c r="I632" s="164"/>
      <c r="J632" s="165"/>
      <c r="K632" s="165"/>
      <c r="L632" s="165"/>
      <c r="M632" s="166"/>
      <c r="N632" s="165"/>
      <c r="O632" s="165"/>
      <c r="P632" s="165"/>
      <c r="Q632" s="164"/>
      <c r="R632" s="164"/>
      <c r="S632" s="164"/>
      <c r="T632" s="238"/>
      <c r="U632" s="238"/>
    </row>
    <row r="633" spans="1:21" s="156" customFormat="1" ht="20.100000000000001" customHeight="1" x14ac:dyDescent="0.15">
      <c r="A633" s="162"/>
      <c r="B633" s="162"/>
      <c r="C633" s="162"/>
      <c r="D633" s="162"/>
      <c r="E633" s="162"/>
      <c r="F633" s="163"/>
      <c r="G633" s="163"/>
      <c r="H633" s="163"/>
      <c r="I633" s="164"/>
      <c r="J633" s="165"/>
      <c r="K633" s="165"/>
      <c r="L633" s="165"/>
      <c r="M633" s="166"/>
      <c r="N633" s="165"/>
      <c r="O633" s="165"/>
      <c r="P633" s="165"/>
      <c r="Q633" s="165"/>
      <c r="R633" s="165"/>
      <c r="S633" s="165"/>
      <c r="T633" s="238"/>
      <c r="U633" s="238"/>
    </row>
    <row r="634" spans="1:21" s="156" customFormat="1" ht="20.100000000000001" customHeight="1" x14ac:dyDescent="0.15">
      <c r="A634" s="162"/>
      <c r="B634" s="162"/>
      <c r="C634" s="162"/>
      <c r="D634" s="162"/>
      <c r="E634" s="162"/>
      <c r="F634" s="163"/>
      <c r="G634" s="163"/>
      <c r="H634" s="163"/>
      <c r="I634" s="164"/>
      <c r="J634" s="165"/>
      <c r="K634" s="165"/>
      <c r="L634" s="165"/>
      <c r="M634" s="166"/>
      <c r="N634" s="165"/>
      <c r="O634" s="165"/>
      <c r="P634" s="165"/>
      <c r="Q634" s="165"/>
      <c r="R634" s="165"/>
      <c r="S634" s="165"/>
      <c r="T634" s="238"/>
      <c r="U634" s="238"/>
    </row>
    <row r="635" spans="1:21" s="156" customFormat="1" ht="20.100000000000001" customHeight="1" x14ac:dyDescent="0.15">
      <c r="A635" s="162"/>
      <c r="B635" s="162"/>
      <c r="C635" s="162"/>
      <c r="D635" s="162"/>
      <c r="E635" s="162"/>
      <c r="F635" s="163"/>
      <c r="G635" s="163"/>
      <c r="H635" s="163"/>
      <c r="I635" s="164"/>
      <c r="J635" s="165"/>
      <c r="K635" s="165"/>
      <c r="L635" s="165"/>
      <c r="M635" s="166"/>
      <c r="N635" s="165"/>
      <c r="O635" s="165"/>
      <c r="P635" s="165"/>
      <c r="Q635" s="165"/>
      <c r="R635" s="165"/>
      <c r="S635" s="165"/>
      <c r="T635" s="238"/>
      <c r="U635" s="238"/>
    </row>
    <row r="636" spans="1:21" s="156" customFormat="1" ht="20.100000000000001" customHeight="1" x14ac:dyDescent="0.15">
      <c r="A636" s="162"/>
      <c r="B636" s="162"/>
      <c r="C636" s="162"/>
      <c r="D636" s="162"/>
      <c r="E636" s="162"/>
      <c r="F636" s="163"/>
      <c r="G636" s="163"/>
      <c r="H636" s="163"/>
      <c r="I636" s="164"/>
      <c r="J636" s="165"/>
      <c r="K636" s="165"/>
      <c r="L636" s="165"/>
      <c r="M636" s="166"/>
      <c r="N636" s="165"/>
      <c r="O636" s="165"/>
      <c r="P636" s="165"/>
      <c r="Q636" s="165"/>
      <c r="R636" s="165"/>
      <c r="S636" s="165"/>
      <c r="T636" s="238"/>
      <c r="U636" s="238"/>
    </row>
    <row r="637" spans="1:21" s="156" customFormat="1" ht="20.100000000000001" customHeight="1" x14ac:dyDescent="0.15">
      <c r="A637" s="162"/>
      <c r="B637" s="162"/>
      <c r="C637" s="162"/>
      <c r="D637" s="162"/>
      <c r="E637" s="162"/>
      <c r="F637" s="163"/>
      <c r="G637" s="163"/>
      <c r="H637" s="163"/>
      <c r="I637" s="164"/>
      <c r="J637" s="165"/>
      <c r="K637" s="165"/>
      <c r="L637" s="165"/>
      <c r="M637" s="166"/>
      <c r="N637" s="165"/>
      <c r="O637" s="165"/>
      <c r="P637" s="165"/>
      <c r="Q637" s="165"/>
      <c r="R637" s="165"/>
      <c r="S637" s="165"/>
      <c r="T637" s="238"/>
      <c r="U637" s="238"/>
    </row>
    <row r="638" spans="1:21" s="156" customFormat="1" ht="20.100000000000001" customHeight="1" x14ac:dyDescent="0.15">
      <c r="A638" s="162"/>
      <c r="B638" s="162"/>
      <c r="C638" s="162"/>
      <c r="D638" s="162"/>
      <c r="E638" s="162"/>
      <c r="F638" s="163"/>
      <c r="G638" s="163"/>
      <c r="H638" s="163"/>
      <c r="I638" s="164"/>
      <c r="J638" s="165"/>
      <c r="K638" s="165"/>
      <c r="L638" s="165"/>
      <c r="M638" s="166"/>
      <c r="N638" s="165"/>
      <c r="O638" s="165"/>
      <c r="P638" s="165"/>
      <c r="Q638" s="165"/>
      <c r="R638" s="165"/>
      <c r="S638" s="165"/>
      <c r="T638" s="238"/>
      <c r="U638" s="238"/>
    </row>
    <row r="639" spans="1:21" s="156" customFormat="1" ht="20.100000000000001" customHeight="1" x14ac:dyDescent="0.15">
      <c r="A639" s="162"/>
      <c r="B639" s="162"/>
      <c r="C639" s="162"/>
      <c r="D639" s="162"/>
      <c r="E639" s="162"/>
      <c r="F639" s="163"/>
      <c r="G639" s="163"/>
      <c r="H639" s="163"/>
      <c r="I639" s="164"/>
      <c r="J639" s="165"/>
      <c r="K639" s="165"/>
      <c r="L639" s="165"/>
      <c r="M639" s="166"/>
      <c r="N639" s="165"/>
      <c r="O639" s="165"/>
      <c r="P639" s="165"/>
      <c r="Q639" s="165"/>
      <c r="R639" s="165"/>
      <c r="S639" s="165"/>
      <c r="T639" s="238"/>
      <c r="U639" s="238"/>
    </row>
    <row r="640" spans="1:21" s="156" customFormat="1" ht="20.100000000000001" customHeight="1" x14ac:dyDescent="0.15">
      <c r="A640" s="162"/>
      <c r="B640" s="162"/>
      <c r="C640" s="162"/>
      <c r="D640" s="162"/>
      <c r="E640" s="162"/>
      <c r="F640" s="163"/>
      <c r="G640" s="163"/>
      <c r="H640" s="163"/>
      <c r="I640" s="164"/>
      <c r="J640" s="165"/>
      <c r="K640" s="165"/>
      <c r="L640" s="165"/>
      <c r="M640" s="166"/>
      <c r="N640" s="165"/>
      <c r="O640" s="165"/>
      <c r="P640" s="165"/>
      <c r="Q640" s="165"/>
      <c r="R640" s="165"/>
      <c r="S640" s="165"/>
      <c r="T640" s="238"/>
      <c r="U640" s="238"/>
    </row>
    <row r="641" spans="1:21" s="156" customFormat="1" ht="20.100000000000001" customHeight="1" x14ac:dyDescent="0.15">
      <c r="A641" s="162"/>
      <c r="B641" s="162"/>
      <c r="C641" s="162"/>
      <c r="D641" s="162"/>
      <c r="E641" s="162"/>
      <c r="F641" s="163"/>
      <c r="G641" s="163"/>
      <c r="H641" s="163"/>
      <c r="I641" s="164"/>
      <c r="J641" s="165"/>
      <c r="K641" s="165"/>
      <c r="L641" s="165"/>
      <c r="M641" s="166"/>
      <c r="N641" s="165"/>
      <c r="O641" s="165"/>
      <c r="P641" s="165"/>
      <c r="Q641" s="165"/>
      <c r="R641" s="165"/>
      <c r="S641" s="165"/>
      <c r="T641" s="238"/>
      <c r="U641" s="238"/>
    </row>
    <row r="642" spans="1:21" s="156" customFormat="1" ht="20.100000000000001" customHeight="1" x14ac:dyDescent="0.15">
      <c r="A642" s="162"/>
      <c r="B642" s="162"/>
      <c r="C642" s="162"/>
      <c r="D642" s="162"/>
      <c r="E642" s="162"/>
      <c r="F642" s="163"/>
      <c r="G642" s="163"/>
      <c r="H642" s="163"/>
      <c r="I642" s="164"/>
      <c r="J642" s="165"/>
      <c r="K642" s="165"/>
      <c r="L642" s="165"/>
      <c r="M642" s="166"/>
      <c r="N642" s="165"/>
      <c r="O642" s="165"/>
      <c r="P642" s="165"/>
      <c r="Q642" s="165"/>
      <c r="R642" s="165"/>
      <c r="S642" s="165"/>
      <c r="T642" s="238"/>
      <c r="U642" s="238"/>
    </row>
    <row r="643" spans="1:21" s="156" customFormat="1" ht="20.100000000000001" customHeight="1" x14ac:dyDescent="0.15">
      <c r="A643" s="162"/>
      <c r="B643" s="162"/>
      <c r="C643" s="162"/>
      <c r="D643" s="162"/>
      <c r="E643" s="162"/>
      <c r="F643" s="163"/>
      <c r="G643" s="163"/>
      <c r="H643" s="163"/>
      <c r="I643" s="164"/>
      <c r="J643" s="165"/>
      <c r="K643" s="165"/>
      <c r="L643" s="165"/>
      <c r="M643" s="166"/>
      <c r="N643" s="165"/>
      <c r="O643" s="165"/>
      <c r="P643" s="165"/>
      <c r="Q643" s="165"/>
      <c r="R643" s="165"/>
      <c r="S643" s="165"/>
      <c r="T643" s="238"/>
      <c r="U643" s="238"/>
    </row>
    <row r="644" spans="1:21" s="156" customFormat="1" ht="20.100000000000001" customHeight="1" x14ac:dyDescent="0.15">
      <c r="A644" s="162"/>
      <c r="B644" s="162"/>
      <c r="C644" s="162"/>
      <c r="D644" s="162"/>
      <c r="E644" s="162"/>
      <c r="F644" s="163"/>
      <c r="G644" s="163"/>
      <c r="H644" s="163"/>
      <c r="I644" s="164"/>
      <c r="J644" s="165"/>
      <c r="K644" s="165"/>
      <c r="L644" s="165"/>
      <c r="M644" s="166"/>
      <c r="N644" s="165"/>
      <c r="O644" s="165"/>
      <c r="P644" s="165"/>
      <c r="Q644" s="165"/>
      <c r="R644" s="165"/>
      <c r="S644" s="165"/>
      <c r="T644" s="238"/>
      <c r="U644" s="238"/>
    </row>
    <row r="645" spans="1:21" s="156" customFormat="1" ht="20.100000000000001" customHeight="1" x14ac:dyDescent="0.15">
      <c r="A645" s="162"/>
      <c r="B645" s="162"/>
      <c r="C645" s="162"/>
      <c r="D645" s="162"/>
      <c r="E645" s="162"/>
      <c r="F645" s="163"/>
      <c r="G645" s="163"/>
      <c r="H645" s="163"/>
      <c r="I645" s="164"/>
      <c r="J645" s="165"/>
      <c r="K645" s="165"/>
      <c r="L645" s="165"/>
      <c r="M645" s="166"/>
      <c r="N645" s="165"/>
      <c r="O645" s="165"/>
      <c r="P645" s="165"/>
      <c r="Q645" s="165"/>
      <c r="R645" s="165"/>
      <c r="S645" s="165"/>
      <c r="T645" s="238"/>
      <c r="U645" s="238"/>
    </row>
    <row r="646" spans="1:21" s="156" customFormat="1" ht="20.100000000000001" customHeight="1" x14ac:dyDescent="0.15">
      <c r="A646" s="162"/>
      <c r="B646" s="162"/>
      <c r="C646" s="162"/>
      <c r="D646" s="162"/>
      <c r="E646" s="162"/>
      <c r="F646" s="163"/>
      <c r="G646" s="163"/>
      <c r="H646" s="163"/>
      <c r="I646" s="164"/>
      <c r="J646" s="165"/>
      <c r="K646" s="165"/>
      <c r="L646" s="165"/>
      <c r="M646" s="166"/>
      <c r="N646" s="165"/>
      <c r="O646" s="165"/>
      <c r="P646" s="165"/>
      <c r="Q646" s="165"/>
      <c r="R646" s="165"/>
      <c r="S646" s="165"/>
      <c r="T646" s="238"/>
      <c r="U646" s="238"/>
    </row>
    <row r="647" spans="1:21" s="156" customFormat="1" ht="20.100000000000001" customHeight="1" x14ac:dyDescent="0.15">
      <c r="A647" s="162"/>
      <c r="B647" s="162"/>
      <c r="C647" s="162"/>
      <c r="D647" s="162"/>
      <c r="E647" s="162"/>
      <c r="F647" s="163"/>
      <c r="G647" s="163"/>
      <c r="H647" s="163"/>
      <c r="I647" s="164"/>
      <c r="J647" s="165"/>
      <c r="K647" s="165"/>
      <c r="L647" s="165"/>
      <c r="M647" s="166"/>
      <c r="N647" s="165"/>
      <c r="O647" s="165"/>
      <c r="P647" s="165"/>
      <c r="Q647" s="165"/>
      <c r="R647" s="165"/>
      <c r="S647" s="165"/>
      <c r="T647" s="238"/>
      <c r="U647" s="238"/>
    </row>
    <row r="648" spans="1:21" s="156" customFormat="1" ht="20.100000000000001" customHeight="1" x14ac:dyDescent="0.15">
      <c r="A648" s="162"/>
      <c r="B648" s="162"/>
      <c r="C648" s="162"/>
      <c r="D648" s="162"/>
      <c r="E648" s="162"/>
      <c r="F648" s="163"/>
      <c r="G648" s="163"/>
      <c r="H648" s="163"/>
      <c r="I648" s="164"/>
      <c r="J648" s="165"/>
      <c r="K648" s="165"/>
      <c r="L648" s="165"/>
      <c r="M648" s="166"/>
      <c r="N648" s="165"/>
      <c r="O648" s="165"/>
      <c r="P648" s="165"/>
      <c r="Q648" s="165"/>
      <c r="R648" s="165"/>
      <c r="S648" s="165"/>
      <c r="T648" s="238"/>
      <c r="U648" s="238"/>
    </row>
    <row r="649" spans="1:21" s="156" customFormat="1" ht="20.100000000000001" customHeight="1" x14ac:dyDescent="0.15">
      <c r="A649" s="162"/>
      <c r="B649" s="162"/>
      <c r="C649" s="162"/>
      <c r="D649" s="162"/>
      <c r="E649" s="162"/>
      <c r="F649" s="163"/>
      <c r="G649" s="163"/>
      <c r="H649" s="163"/>
      <c r="I649" s="164"/>
      <c r="J649" s="165"/>
      <c r="K649" s="165"/>
      <c r="L649" s="165"/>
      <c r="M649" s="166"/>
      <c r="N649" s="165"/>
      <c r="O649" s="165"/>
      <c r="P649" s="165"/>
      <c r="Q649" s="165"/>
      <c r="R649" s="165"/>
      <c r="S649" s="165"/>
      <c r="T649" s="238"/>
      <c r="U649" s="238"/>
    </row>
    <row r="650" spans="1:21" s="156" customFormat="1" ht="20.100000000000001" customHeight="1" x14ac:dyDescent="0.15">
      <c r="A650" s="162"/>
      <c r="B650" s="162"/>
      <c r="C650" s="162"/>
      <c r="D650" s="162"/>
      <c r="E650" s="162"/>
      <c r="F650" s="163"/>
      <c r="G650" s="163"/>
      <c r="H650" s="163"/>
      <c r="I650" s="164"/>
      <c r="J650" s="165"/>
      <c r="K650" s="165"/>
      <c r="L650" s="165"/>
      <c r="M650" s="166"/>
      <c r="N650" s="165"/>
      <c r="O650" s="165"/>
      <c r="P650" s="165"/>
      <c r="Q650" s="165"/>
      <c r="R650" s="165"/>
      <c r="S650" s="165"/>
      <c r="T650" s="238"/>
      <c r="U650" s="238"/>
    </row>
    <row r="651" spans="1:21" s="156" customFormat="1" ht="20.100000000000001" customHeight="1" x14ac:dyDescent="0.15">
      <c r="A651" s="162"/>
      <c r="B651" s="162"/>
      <c r="C651" s="162"/>
      <c r="D651" s="162"/>
      <c r="E651" s="162"/>
      <c r="F651" s="163"/>
      <c r="G651" s="163"/>
      <c r="H651" s="163"/>
      <c r="I651" s="164"/>
      <c r="J651" s="165"/>
      <c r="K651" s="165"/>
      <c r="L651" s="165"/>
      <c r="M651" s="166"/>
      <c r="N651" s="165"/>
      <c r="O651" s="165"/>
      <c r="P651" s="165"/>
      <c r="Q651" s="165"/>
      <c r="R651" s="165"/>
      <c r="S651" s="165"/>
      <c r="T651" s="238"/>
      <c r="U651" s="238"/>
    </row>
    <row r="652" spans="1:21" s="156" customFormat="1" ht="20.100000000000001" customHeight="1" x14ac:dyDescent="0.15">
      <c r="A652" s="162"/>
      <c r="B652" s="162"/>
      <c r="C652" s="162"/>
      <c r="D652" s="162"/>
      <c r="E652" s="162"/>
      <c r="F652" s="163"/>
      <c r="G652" s="163"/>
      <c r="H652" s="163"/>
      <c r="I652" s="164"/>
      <c r="J652" s="165"/>
      <c r="K652" s="165"/>
      <c r="L652" s="165"/>
      <c r="M652" s="166"/>
      <c r="N652" s="165"/>
      <c r="O652" s="165"/>
      <c r="P652" s="165"/>
      <c r="Q652" s="165"/>
      <c r="R652" s="165"/>
      <c r="S652" s="165"/>
      <c r="T652" s="238"/>
      <c r="U652" s="238"/>
    </row>
    <row r="653" spans="1:21" s="156" customFormat="1" ht="20.100000000000001" customHeight="1" x14ac:dyDescent="0.15">
      <c r="A653" s="162"/>
      <c r="B653" s="162"/>
      <c r="C653" s="162"/>
      <c r="D653" s="162"/>
      <c r="E653" s="162"/>
      <c r="F653" s="163"/>
      <c r="G653" s="163"/>
      <c r="H653" s="163"/>
      <c r="I653" s="164"/>
      <c r="J653" s="165"/>
      <c r="K653" s="165"/>
      <c r="L653" s="165"/>
      <c r="M653" s="166"/>
      <c r="N653" s="165"/>
      <c r="O653" s="165"/>
      <c r="P653" s="165"/>
      <c r="Q653" s="165"/>
      <c r="R653" s="165"/>
      <c r="S653" s="165"/>
      <c r="T653" s="238"/>
      <c r="U653" s="238"/>
    </row>
    <row r="654" spans="1:21" s="156" customFormat="1" ht="20.100000000000001" customHeight="1" x14ac:dyDescent="0.15">
      <c r="A654" s="162"/>
      <c r="B654" s="162"/>
      <c r="C654" s="162"/>
      <c r="D654" s="162"/>
      <c r="E654" s="162"/>
      <c r="F654" s="163"/>
      <c r="G654" s="163"/>
      <c r="H654" s="163"/>
      <c r="I654" s="164"/>
      <c r="J654" s="165"/>
      <c r="K654" s="165"/>
      <c r="L654" s="165"/>
      <c r="M654" s="166"/>
      <c r="N654" s="165"/>
      <c r="O654" s="165"/>
      <c r="P654" s="165"/>
      <c r="Q654" s="165"/>
      <c r="R654" s="165"/>
      <c r="S654" s="165"/>
      <c r="T654" s="238"/>
      <c r="U654" s="238"/>
    </row>
    <row r="655" spans="1:21" s="156" customFormat="1" ht="20.100000000000001" customHeight="1" x14ac:dyDescent="0.15">
      <c r="A655" s="162"/>
      <c r="B655" s="162"/>
      <c r="C655" s="162"/>
      <c r="D655" s="162"/>
      <c r="E655" s="162"/>
      <c r="F655" s="163"/>
      <c r="G655" s="163"/>
      <c r="H655" s="163"/>
      <c r="I655" s="164"/>
      <c r="J655" s="165"/>
      <c r="K655" s="165"/>
      <c r="L655" s="165"/>
      <c r="M655" s="166"/>
      <c r="N655" s="165"/>
      <c r="O655" s="165"/>
      <c r="P655" s="165"/>
      <c r="Q655" s="165"/>
      <c r="R655" s="165"/>
      <c r="S655" s="165"/>
      <c r="T655" s="238"/>
      <c r="U655" s="238"/>
    </row>
    <row r="656" spans="1:21" s="156" customFormat="1" ht="20.100000000000001" customHeight="1" x14ac:dyDescent="0.15">
      <c r="A656" s="162"/>
      <c r="B656" s="162"/>
      <c r="C656" s="162"/>
      <c r="D656" s="162"/>
      <c r="E656" s="162"/>
      <c r="F656" s="163"/>
      <c r="G656" s="163"/>
      <c r="H656" s="163"/>
      <c r="I656" s="164"/>
      <c r="J656" s="165"/>
      <c r="K656" s="165"/>
      <c r="L656" s="165"/>
      <c r="M656" s="166"/>
      <c r="N656" s="165"/>
      <c r="O656" s="165"/>
      <c r="P656" s="165"/>
      <c r="Q656" s="165"/>
      <c r="R656" s="165"/>
      <c r="S656" s="165"/>
      <c r="T656" s="238"/>
      <c r="U656" s="238"/>
    </row>
    <row r="657" spans="1:21" s="156" customFormat="1" ht="20.100000000000001" customHeight="1" x14ac:dyDescent="0.15">
      <c r="A657" s="162"/>
      <c r="B657" s="162"/>
      <c r="C657" s="162"/>
      <c r="D657" s="162"/>
      <c r="E657" s="162"/>
      <c r="F657" s="163"/>
      <c r="G657" s="163"/>
      <c r="H657" s="163"/>
      <c r="I657" s="164"/>
      <c r="J657" s="165"/>
      <c r="K657" s="165"/>
      <c r="L657" s="165"/>
      <c r="M657" s="166"/>
      <c r="N657" s="165"/>
      <c r="O657" s="165"/>
      <c r="P657" s="165"/>
      <c r="Q657" s="165"/>
      <c r="R657" s="165"/>
      <c r="S657" s="165"/>
      <c r="T657" s="238"/>
      <c r="U657" s="238"/>
    </row>
    <row r="658" spans="1:21" s="156" customFormat="1" ht="20.100000000000001" customHeight="1" x14ac:dyDescent="0.15">
      <c r="A658" s="162"/>
      <c r="B658" s="162"/>
      <c r="C658" s="162"/>
      <c r="D658" s="162"/>
      <c r="E658" s="162"/>
      <c r="F658" s="163"/>
      <c r="G658" s="163"/>
      <c r="H658" s="163"/>
      <c r="I658" s="164"/>
      <c r="J658" s="165"/>
      <c r="K658" s="165"/>
      <c r="L658" s="165"/>
      <c r="M658" s="166"/>
      <c r="N658" s="165"/>
      <c r="O658" s="165"/>
      <c r="P658" s="165"/>
      <c r="Q658" s="165"/>
      <c r="R658" s="165"/>
      <c r="S658" s="165"/>
      <c r="T658" s="238"/>
      <c r="U658" s="238"/>
    </row>
    <row r="659" spans="1:21" s="156" customFormat="1" ht="20.100000000000001" customHeight="1" x14ac:dyDescent="0.15">
      <c r="A659" s="162"/>
      <c r="B659" s="162"/>
      <c r="C659" s="162"/>
      <c r="D659" s="162"/>
      <c r="E659" s="162"/>
      <c r="F659" s="163"/>
      <c r="G659" s="163"/>
      <c r="H659" s="163"/>
      <c r="I659" s="164"/>
      <c r="J659" s="165"/>
      <c r="K659" s="165"/>
      <c r="L659" s="165"/>
      <c r="M659" s="166"/>
      <c r="N659" s="165"/>
      <c r="O659" s="165"/>
      <c r="P659" s="165"/>
      <c r="Q659" s="165"/>
      <c r="R659" s="165"/>
      <c r="S659" s="165"/>
      <c r="T659" s="238"/>
      <c r="U659" s="238"/>
    </row>
    <row r="660" spans="1:21" s="156" customFormat="1" ht="20.100000000000001" customHeight="1" x14ac:dyDescent="0.15">
      <c r="A660" s="162"/>
      <c r="B660" s="162"/>
      <c r="C660" s="162"/>
      <c r="D660" s="162"/>
      <c r="E660" s="162"/>
      <c r="F660" s="163"/>
      <c r="G660" s="163"/>
      <c r="H660" s="163"/>
      <c r="I660" s="164"/>
      <c r="J660" s="165"/>
      <c r="K660" s="165"/>
      <c r="L660" s="165"/>
      <c r="M660" s="166"/>
      <c r="N660" s="165"/>
      <c r="O660" s="165"/>
      <c r="P660" s="165"/>
      <c r="Q660" s="165"/>
      <c r="R660" s="165"/>
      <c r="S660" s="165"/>
      <c r="T660" s="238"/>
      <c r="U660" s="238"/>
    </row>
    <row r="661" spans="1:21" s="156" customFormat="1" ht="20.100000000000001" customHeight="1" x14ac:dyDescent="0.15">
      <c r="A661" s="162"/>
      <c r="B661" s="162"/>
      <c r="C661" s="162"/>
      <c r="D661" s="162"/>
      <c r="E661" s="162"/>
      <c r="F661" s="163"/>
      <c r="G661" s="163"/>
      <c r="H661" s="163"/>
      <c r="I661" s="164"/>
      <c r="J661" s="165"/>
      <c r="K661" s="165"/>
      <c r="L661" s="165"/>
      <c r="M661" s="166"/>
      <c r="N661" s="165"/>
      <c r="O661" s="165"/>
      <c r="P661" s="165"/>
      <c r="Q661" s="165"/>
      <c r="R661" s="165"/>
      <c r="S661" s="165"/>
      <c r="T661" s="238"/>
      <c r="U661" s="238"/>
    </row>
    <row r="662" spans="1:21" s="156" customFormat="1" ht="20.100000000000001" customHeight="1" x14ac:dyDescent="0.15">
      <c r="A662" s="162"/>
      <c r="B662" s="162"/>
      <c r="C662" s="162"/>
      <c r="D662" s="162"/>
      <c r="E662" s="162"/>
      <c r="F662" s="163"/>
      <c r="G662" s="163"/>
      <c r="H662" s="163"/>
      <c r="I662" s="164"/>
      <c r="J662" s="165"/>
      <c r="K662" s="165"/>
      <c r="L662" s="165"/>
      <c r="M662" s="166"/>
      <c r="N662" s="165"/>
      <c r="O662" s="165"/>
      <c r="P662" s="165"/>
      <c r="Q662" s="165"/>
      <c r="R662" s="165"/>
      <c r="S662" s="165"/>
      <c r="T662" s="238"/>
      <c r="U662" s="238"/>
    </row>
    <row r="663" spans="1:21" s="156" customFormat="1" ht="20.100000000000001" customHeight="1" x14ac:dyDescent="0.15">
      <c r="A663" s="162"/>
      <c r="B663" s="162"/>
      <c r="C663" s="162"/>
      <c r="D663" s="162"/>
      <c r="E663" s="162"/>
      <c r="F663" s="163"/>
      <c r="G663" s="163"/>
      <c r="H663" s="163"/>
      <c r="I663" s="164"/>
      <c r="J663" s="165"/>
      <c r="K663" s="165"/>
      <c r="L663" s="165"/>
      <c r="M663" s="166"/>
      <c r="N663" s="165"/>
      <c r="O663" s="165"/>
      <c r="P663" s="165"/>
      <c r="Q663" s="165"/>
      <c r="R663" s="165"/>
      <c r="S663" s="165"/>
      <c r="T663" s="238"/>
      <c r="U663" s="238"/>
    </row>
    <row r="664" spans="1:21" s="156" customFormat="1" ht="20.100000000000001" customHeight="1" x14ac:dyDescent="0.15">
      <c r="A664" s="162"/>
      <c r="B664" s="162"/>
      <c r="C664" s="162"/>
      <c r="D664" s="162"/>
      <c r="E664" s="162"/>
      <c r="F664" s="163"/>
      <c r="G664" s="163"/>
      <c r="H664" s="163"/>
      <c r="I664" s="164"/>
      <c r="J664" s="165"/>
      <c r="K664" s="165"/>
      <c r="L664" s="165"/>
      <c r="M664" s="166"/>
      <c r="N664" s="165"/>
      <c r="O664" s="165"/>
      <c r="P664" s="165"/>
      <c r="Q664" s="165"/>
      <c r="R664" s="165"/>
      <c r="S664" s="165"/>
      <c r="T664" s="238"/>
      <c r="U664" s="238"/>
    </row>
    <row r="665" spans="1:21" s="156" customFormat="1" ht="20.100000000000001" customHeight="1" x14ac:dyDescent="0.15">
      <c r="A665" s="162"/>
      <c r="B665" s="162"/>
      <c r="C665" s="162"/>
      <c r="D665" s="162"/>
      <c r="E665" s="162"/>
      <c r="F665" s="163"/>
      <c r="G665" s="163"/>
      <c r="H665" s="163"/>
      <c r="I665" s="164"/>
      <c r="J665" s="165"/>
      <c r="K665" s="165"/>
      <c r="L665" s="165"/>
      <c r="M665" s="166"/>
      <c r="N665" s="165"/>
      <c r="O665" s="165"/>
      <c r="P665" s="165"/>
      <c r="Q665" s="165"/>
      <c r="R665" s="165"/>
      <c r="S665" s="165"/>
      <c r="T665" s="238"/>
      <c r="U665" s="238"/>
    </row>
    <row r="666" spans="1:21" s="156" customFormat="1" ht="20.100000000000001" customHeight="1" x14ac:dyDescent="0.15">
      <c r="A666" s="162"/>
      <c r="B666" s="162"/>
      <c r="C666" s="162"/>
      <c r="D666" s="162"/>
      <c r="E666" s="162"/>
      <c r="F666" s="163"/>
      <c r="G666" s="163"/>
      <c r="H666" s="163"/>
      <c r="I666" s="164"/>
      <c r="J666" s="165"/>
      <c r="K666" s="165"/>
      <c r="L666" s="165"/>
      <c r="M666" s="166"/>
      <c r="N666" s="165"/>
      <c r="O666" s="165"/>
      <c r="P666" s="165"/>
      <c r="Q666" s="165"/>
      <c r="R666" s="165"/>
      <c r="S666" s="165"/>
      <c r="T666" s="238"/>
      <c r="U666" s="238"/>
    </row>
    <row r="667" spans="1:21" s="156" customFormat="1" ht="20.100000000000001" customHeight="1" x14ac:dyDescent="0.15">
      <c r="A667" s="162"/>
      <c r="B667" s="162"/>
      <c r="C667" s="162"/>
      <c r="D667" s="162"/>
      <c r="E667" s="162"/>
      <c r="F667" s="163"/>
      <c r="G667" s="163"/>
      <c r="H667" s="163"/>
      <c r="I667" s="164"/>
      <c r="J667" s="165"/>
      <c r="K667" s="165"/>
      <c r="L667" s="165"/>
      <c r="M667" s="166"/>
      <c r="N667" s="165"/>
      <c r="O667" s="165"/>
      <c r="P667" s="165"/>
      <c r="Q667" s="165"/>
      <c r="R667" s="165"/>
      <c r="S667" s="165"/>
      <c r="T667" s="238"/>
      <c r="U667" s="238"/>
    </row>
    <row r="668" spans="1:21" s="156" customFormat="1" ht="20.100000000000001" customHeight="1" x14ac:dyDescent="0.15">
      <c r="A668" s="162"/>
      <c r="B668" s="162"/>
      <c r="C668" s="162"/>
      <c r="D668" s="162"/>
      <c r="E668" s="162"/>
      <c r="F668" s="163"/>
      <c r="G668" s="163"/>
      <c r="H668" s="163"/>
      <c r="I668" s="164"/>
      <c r="J668" s="165"/>
      <c r="K668" s="165"/>
      <c r="L668" s="165"/>
      <c r="M668" s="166"/>
      <c r="N668" s="165"/>
      <c r="O668" s="165"/>
      <c r="P668" s="165"/>
      <c r="Q668" s="165"/>
      <c r="R668" s="165"/>
      <c r="S668" s="165"/>
      <c r="T668" s="238"/>
      <c r="U668" s="238"/>
    </row>
    <row r="669" spans="1:21" s="156" customFormat="1" ht="20.100000000000001" customHeight="1" x14ac:dyDescent="0.15">
      <c r="A669" s="162"/>
      <c r="B669" s="162"/>
      <c r="C669" s="162"/>
      <c r="D669" s="162"/>
      <c r="E669" s="162"/>
      <c r="F669" s="163"/>
      <c r="G669" s="163"/>
      <c r="H669" s="163"/>
      <c r="I669" s="164"/>
      <c r="J669" s="165"/>
      <c r="K669" s="165"/>
      <c r="L669" s="165"/>
      <c r="M669" s="166"/>
      <c r="N669" s="165"/>
      <c r="O669" s="165"/>
      <c r="P669" s="165"/>
      <c r="Q669" s="165"/>
      <c r="R669" s="165"/>
      <c r="S669" s="165"/>
      <c r="T669" s="238"/>
      <c r="U669" s="238"/>
    </row>
    <row r="670" spans="1:21" s="156" customFormat="1" ht="20.100000000000001" customHeight="1" x14ac:dyDescent="0.15">
      <c r="A670" s="162"/>
      <c r="B670" s="162"/>
      <c r="C670" s="162"/>
      <c r="D670" s="162"/>
      <c r="E670" s="162"/>
      <c r="F670" s="163"/>
      <c r="G670" s="163"/>
      <c r="H670" s="163"/>
      <c r="I670" s="164"/>
      <c r="J670" s="165"/>
      <c r="K670" s="165"/>
      <c r="L670" s="165"/>
      <c r="M670" s="166"/>
      <c r="N670" s="165"/>
      <c r="O670" s="165"/>
      <c r="P670" s="165"/>
      <c r="Q670" s="165"/>
      <c r="R670" s="165"/>
      <c r="S670" s="165"/>
      <c r="T670" s="238"/>
      <c r="U670" s="238"/>
    </row>
    <row r="671" spans="1:21" s="156" customFormat="1" ht="20.100000000000001" customHeight="1" x14ac:dyDescent="0.15">
      <c r="A671" s="162"/>
      <c r="B671" s="162"/>
      <c r="C671" s="162"/>
      <c r="D671" s="162"/>
      <c r="E671" s="162"/>
      <c r="F671" s="163"/>
      <c r="G671" s="163"/>
      <c r="H671" s="163"/>
      <c r="I671" s="164"/>
      <c r="J671" s="165"/>
      <c r="K671" s="165"/>
      <c r="L671" s="165"/>
      <c r="M671" s="166"/>
      <c r="N671" s="165"/>
      <c r="O671" s="165"/>
      <c r="P671" s="165"/>
      <c r="Q671" s="165"/>
      <c r="R671" s="165"/>
      <c r="S671" s="165"/>
      <c r="T671" s="238"/>
      <c r="U671" s="238"/>
    </row>
    <row r="672" spans="1:21" s="156" customFormat="1" ht="20.100000000000001" customHeight="1" x14ac:dyDescent="0.15">
      <c r="A672" s="162"/>
      <c r="B672" s="162"/>
      <c r="C672" s="162"/>
      <c r="D672" s="162"/>
      <c r="E672" s="162"/>
      <c r="F672" s="163"/>
      <c r="G672" s="163"/>
      <c r="H672" s="163"/>
      <c r="I672" s="164"/>
      <c r="J672" s="165"/>
      <c r="K672" s="165"/>
      <c r="L672" s="165"/>
      <c r="M672" s="166"/>
      <c r="N672" s="165"/>
      <c r="O672" s="165"/>
      <c r="P672" s="165"/>
      <c r="Q672" s="165"/>
      <c r="R672" s="165"/>
      <c r="S672" s="165"/>
      <c r="T672" s="238"/>
      <c r="U672" s="238"/>
    </row>
    <row r="673" spans="1:21" s="156" customFormat="1" ht="20.100000000000001" customHeight="1" x14ac:dyDescent="0.15">
      <c r="A673" s="162"/>
      <c r="B673" s="162"/>
      <c r="C673" s="162"/>
      <c r="D673" s="162"/>
      <c r="E673" s="162"/>
      <c r="F673" s="163"/>
      <c r="G673" s="163"/>
      <c r="H673" s="163"/>
      <c r="I673" s="164"/>
      <c r="J673" s="165"/>
      <c r="K673" s="165"/>
      <c r="L673" s="165"/>
      <c r="M673" s="166"/>
      <c r="N673" s="165"/>
      <c r="O673" s="165"/>
      <c r="P673" s="165"/>
      <c r="Q673" s="165"/>
      <c r="R673" s="165"/>
      <c r="S673" s="165"/>
      <c r="T673" s="238"/>
      <c r="U673" s="238"/>
    </row>
    <row r="674" spans="1:21" s="156" customFormat="1" ht="20.100000000000001" customHeight="1" x14ac:dyDescent="0.15">
      <c r="A674" s="162"/>
      <c r="B674" s="162"/>
      <c r="C674" s="162"/>
      <c r="D674" s="162"/>
      <c r="E674" s="162"/>
      <c r="F674" s="163"/>
      <c r="G674" s="163"/>
      <c r="H674" s="163"/>
      <c r="I674" s="164"/>
      <c r="J674" s="165"/>
      <c r="K674" s="165"/>
      <c r="L674" s="165"/>
      <c r="M674" s="166"/>
      <c r="N674" s="165"/>
      <c r="O674" s="165"/>
      <c r="P674" s="165"/>
      <c r="Q674" s="165"/>
      <c r="R674" s="165"/>
      <c r="S674" s="165"/>
      <c r="T674" s="238"/>
      <c r="U674" s="238"/>
    </row>
    <row r="675" spans="1:21" s="156" customFormat="1" ht="20.100000000000001" customHeight="1" x14ac:dyDescent="0.15">
      <c r="A675" s="162"/>
      <c r="B675" s="162"/>
      <c r="C675" s="162"/>
      <c r="D675" s="162"/>
      <c r="E675" s="162"/>
      <c r="F675" s="163"/>
      <c r="G675" s="163"/>
      <c r="H675" s="163"/>
      <c r="I675" s="164"/>
      <c r="J675" s="165"/>
      <c r="K675" s="165"/>
      <c r="L675" s="165"/>
      <c r="M675" s="166"/>
      <c r="N675" s="165"/>
      <c r="O675" s="165"/>
      <c r="P675" s="165"/>
      <c r="Q675" s="165"/>
      <c r="R675" s="165"/>
      <c r="S675" s="165"/>
      <c r="T675" s="238"/>
      <c r="U675" s="238"/>
    </row>
    <row r="676" spans="1:21" s="156" customFormat="1" ht="20.100000000000001" customHeight="1" x14ac:dyDescent="0.15">
      <c r="A676" s="162"/>
      <c r="B676" s="162"/>
      <c r="C676" s="162"/>
      <c r="D676" s="162"/>
      <c r="E676" s="162"/>
      <c r="F676" s="163"/>
      <c r="G676" s="163"/>
      <c r="H676" s="163"/>
      <c r="I676" s="164"/>
      <c r="J676" s="165"/>
      <c r="K676" s="165"/>
      <c r="L676" s="165"/>
      <c r="M676" s="166"/>
      <c r="N676" s="165"/>
      <c r="O676" s="165"/>
      <c r="P676" s="165"/>
      <c r="Q676" s="165"/>
      <c r="R676" s="165"/>
      <c r="S676" s="165"/>
      <c r="T676" s="238"/>
      <c r="U676" s="238"/>
    </row>
    <row r="677" spans="1:21" s="156" customFormat="1" ht="20.100000000000001" customHeight="1" x14ac:dyDescent="0.15">
      <c r="A677" s="162"/>
      <c r="B677" s="162"/>
      <c r="C677" s="162"/>
      <c r="D677" s="162"/>
      <c r="E677" s="162"/>
      <c r="F677" s="163"/>
      <c r="G677" s="163"/>
      <c r="H677" s="163"/>
      <c r="I677" s="164"/>
      <c r="J677" s="165"/>
      <c r="K677" s="165"/>
      <c r="L677" s="165"/>
      <c r="M677" s="166"/>
      <c r="N677" s="165"/>
      <c r="O677" s="165"/>
      <c r="P677" s="165"/>
      <c r="Q677" s="165"/>
      <c r="R677" s="165"/>
      <c r="S677" s="165"/>
      <c r="T677" s="238"/>
      <c r="U677" s="238"/>
    </row>
    <row r="678" spans="1:21" s="156" customFormat="1" ht="20.100000000000001" customHeight="1" x14ac:dyDescent="0.15">
      <c r="A678" s="162"/>
      <c r="B678" s="162"/>
      <c r="C678" s="162"/>
      <c r="D678" s="162"/>
      <c r="E678" s="162"/>
      <c r="F678" s="163"/>
      <c r="G678" s="163"/>
      <c r="H678" s="163"/>
      <c r="I678" s="164"/>
      <c r="J678" s="165"/>
      <c r="K678" s="165"/>
      <c r="L678" s="165"/>
      <c r="M678" s="166"/>
      <c r="N678" s="165"/>
      <c r="O678" s="165"/>
      <c r="P678" s="165"/>
      <c r="Q678" s="165"/>
      <c r="R678" s="165"/>
      <c r="S678" s="165"/>
      <c r="T678" s="238"/>
      <c r="U678" s="238"/>
    </row>
    <row r="679" spans="1:21" s="156" customFormat="1" ht="20.100000000000001" customHeight="1" x14ac:dyDescent="0.15">
      <c r="A679" s="162"/>
      <c r="B679" s="162"/>
      <c r="C679" s="162"/>
      <c r="D679" s="162"/>
      <c r="E679" s="162"/>
      <c r="F679" s="163"/>
      <c r="G679" s="163"/>
      <c r="H679" s="163"/>
      <c r="I679" s="164"/>
      <c r="J679" s="165"/>
      <c r="K679" s="165"/>
      <c r="L679" s="165"/>
      <c r="M679" s="166"/>
      <c r="N679" s="165"/>
      <c r="O679" s="165"/>
      <c r="P679" s="165"/>
      <c r="Q679" s="165"/>
      <c r="R679" s="165"/>
      <c r="S679" s="165"/>
      <c r="T679" s="238"/>
      <c r="U679" s="238"/>
    </row>
    <row r="680" spans="1:21" s="156" customFormat="1" ht="20.100000000000001" customHeight="1" x14ac:dyDescent="0.15">
      <c r="A680" s="162"/>
      <c r="B680" s="162"/>
      <c r="C680" s="162"/>
      <c r="D680" s="162"/>
      <c r="E680" s="162"/>
      <c r="F680" s="163"/>
      <c r="G680" s="163"/>
      <c r="H680" s="163"/>
      <c r="I680" s="164"/>
      <c r="J680" s="165"/>
      <c r="K680" s="165"/>
      <c r="L680" s="165"/>
      <c r="M680" s="166"/>
      <c r="N680" s="165"/>
      <c r="O680" s="165"/>
      <c r="P680" s="165"/>
      <c r="Q680" s="165"/>
      <c r="R680" s="165"/>
      <c r="S680" s="165"/>
      <c r="T680" s="238"/>
      <c r="U680" s="238"/>
    </row>
    <row r="681" spans="1:21" s="156" customFormat="1" ht="20.100000000000001" customHeight="1" x14ac:dyDescent="0.15">
      <c r="A681" s="162"/>
      <c r="B681" s="162"/>
      <c r="C681" s="162"/>
      <c r="D681" s="162"/>
      <c r="E681" s="162"/>
      <c r="F681" s="163"/>
      <c r="G681" s="163"/>
      <c r="H681" s="163"/>
      <c r="I681" s="164"/>
      <c r="J681" s="165"/>
      <c r="K681" s="165"/>
      <c r="L681" s="165"/>
      <c r="M681" s="166"/>
      <c r="N681" s="165"/>
      <c r="O681" s="165"/>
      <c r="P681" s="165"/>
      <c r="Q681" s="165"/>
      <c r="R681" s="165"/>
      <c r="S681" s="165"/>
      <c r="T681" s="238"/>
      <c r="U681" s="238"/>
    </row>
    <row r="682" spans="1:21" s="156" customFormat="1" ht="20.100000000000001" customHeight="1" x14ac:dyDescent="0.15">
      <c r="A682" s="162"/>
      <c r="B682" s="162"/>
      <c r="C682" s="162"/>
      <c r="D682" s="162"/>
      <c r="E682" s="162"/>
      <c r="F682" s="163"/>
      <c r="G682" s="163"/>
      <c r="H682" s="163"/>
      <c r="I682" s="164"/>
      <c r="J682" s="165"/>
      <c r="K682" s="165"/>
      <c r="L682" s="165"/>
      <c r="M682" s="166"/>
      <c r="N682" s="165"/>
      <c r="O682" s="165"/>
      <c r="P682" s="165"/>
      <c r="Q682" s="165"/>
      <c r="R682" s="165"/>
      <c r="S682" s="165"/>
      <c r="T682" s="238"/>
      <c r="U682" s="238"/>
    </row>
    <row r="683" spans="1:21" s="156" customFormat="1" ht="20.100000000000001" customHeight="1" x14ac:dyDescent="0.15">
      <c r="A683" s="162"/>
      <c r="B683" s="162"/>
      <c r="C683" s="162"/>
      <c r="D683" s="162"/>
      <c r="E683" s="162"/>
      <c r="F683" s="163"/>
      <c r="G683" s="163"/>
      <c r="H683" s="163"/>
      <c r="I683" s="164"/>
      <c r="J683" s="165"/>
      <c r="K683" s="165"/>
      <c r="L683" s="165"/>
      <c r="M683" s="166"/>
      <c r="N683" s="165"/>
      <c r="O683" s="165"/>
      <c r="P683" s="165"/>
      <c r="Q683" s="165"/>
      <c r="R683" s="165"/>
      <c r="S683" s="165"/>
      <c r="T683" s="238"/>
      <c r="U683" s="238"/>
    </row>
    <row r="684" spans="1:21" s="156" customFormat="1" ht="20.100000000000001" customHeight="1" x14ac:dyDescent="0.15">
      <c r="A684" s="162"/>
      <c r="B684" s="162"/>
      <c r="C684" s="162"/>
      <c r="D684" s="162"/>
      <c r="E684" s="162"/>
      <c r="F684" s="163"/>
      <c r="G684" s="163"/>
      <c r="H684" s="163"/>
      <c r="I684" s="164"/>
      <c r="J684" s="165"/>
      <c r="K684" s="165"/>
      <c r="L684" s="165"/>
      <c r="M684" s="166"/>
      <c r="N684" s="165"/>
      <c r="O684" s="165"/>
      <c r="P684" s="165"/>
      <c r="Q684" s="165"/>
      <c r="R684" s="165"/>
      <c r="S684" s="165"/>
      <c r="T684" s="238"/>
      <c r="U684" s="238"/>
    </row>
    <row r="685" spans="1:21" s="156" customFormat="1" ht="20.100000000000001" customHeight="1" x14ac:dyDescent="0.15">
      <c r="A685" s="162"/>
      <c r="B685" s="162"/>
      <c r="C685" s="162"/>
      <c r="D685" s="162"/>
      <c r="E685" s="162"/>
      <c r="F685" s="163"/>
      <c r="G685" s="163"/>
      <c r="H685" s="163"/>
      <c r="I685" s="164"/>
      <c r="J685" s="165"/>
      <c r="K685" s="165"/>
      <c r="L685" s="165"/>
      <c r="M685" s="166"/>
      <c r="N685" s="165"/>
      <c r="O685" s="165"/>
      <c r="P685" s="165"/>
      <c r="Q685" s="165"/>
      <c r="R685" s="165"/>
      <c r="S685" s="165"/>
      <c r="T685" s="238"/>
      <c r="U685" s="238"/>
    </row>
    <row r="686" spans="1:21" s="156" customFormat="1" ht="20.100000000000001" customHeight="1" x14ac:dyDescent="0.15">
      <c r="A686" s="162"/>
      <c r="B686" s="162"/>
      <c r="C686" s="162"/>
      <c r="D686" s="162"/>
      <c r="E686" s="162"/>
      <c r="F686" s="163"/>
      <c r="G686" s="163"/>
      <c r="H686" s="163"/>
      <c r="I686" s="164"/>
      <c r="J686" s="165"/>
      <c r="K686" s="165"/>
      <c r="L686" s="165"/>
      <c r="M686" s="166"/>
      <c r="N686" s="165"/>
      <c r="O686" s="165"/>
      <c r="P686" s="165"/>
      <c r="Q686" s="165"/>
      <c r="R686" s="165"/>
      <c r="S686" s="165"/>
      <c r="T686" s="238"/>
      <c r="U686" s="238"/>
    </row>
    <row r="687" spans="1:21" s="156" customFormat="1" ht="20.100000000000001" customHeight="1" x14ac:dyDescent="0.15">
      <c r="A687" s="162"/>
      <c r="B687" s="162"/>
      <c r="C687" s="162"/>
      <c r="D687" s="162"/>
      <c r="E687" s="162"/>
      <c r="F687" s="163"/>
      <c r="G687" s="163"/>
      <c r="H687" s="163"/>
      <c r="I687" s="164"/>
      <c r="J687" s="165"/>
      <c r="K687" s="165"/>
      <c r="L687" s="165"/>
      <c r="M687" s="166"/>
      <c r="N687" s="165"/>
      <c r="O687" s="165"/>
      <c r="P687" s="165"/>
      <c r="Q687" s="165"/>
      <c r="R687" s="165"/>
      <c r="S687" s="165"/>
      <c r="T687" s="238"/>
      <c r="U687" s="238"/>
    </row>
    <row r="688" spans="1:21" s="156" customFormat="1" ht="20.100000000000001" customHeight="1" x14ac:dyDescent="0.15">
      <c r="A688" s="162"/>
      <c r="B688" s="162"/>
      <c r="C688" s="162"/>
      <c r="D688" s="162"/>
      <c r="E688" s="162"/>
      <c r="F688" s="163"/>
      <c r="G688" s="163"/>
      <c r="H688" s="163"/>
      <c r="I688" s="164"/>
      <c r="J688" s="165"/>
      <c r="K688" s="165"/>
      <c r="L688" s="165"/>
      <c r="M688" s="166"/>
      <c r="N688" s="165"/>
      <c r="O688" s="165"/>
      <c r="P688" s="165"/>
      <c r="Q688" s="165"/>
      <c r="R688" s="165"/>
      <c r="S688" s="165"/>
      <c r="T688" s="238"/>
      <c r="U688" s="238"/>
    </row>
    <row r="689" spans="1:21" s="156" customFormat="1" ht="20.100000000000001" customHeight="1" x14ac:dyDescent="0.15">
      <c r="A689" s="162"/>
      <c r="B689" s="162"/>
      <c r="C689" s="162"/>
      <c r="D689" s="162"/>
      <c r="E689" s="162"/>
      <c r="F689" s="163"/>
      <c r="G689" s="163"/>
      <c r="H689" s="163"/>
      <c r="I689" s="164"/>
      <c r="J689" s="165"/>
      <c r="K689" s="165"/>
      <c r="L689" s="165"/>
      <c r="M689" s="166"/>
      <c r="N689" s="165"/>
      <c r="O689" s="165"/>
      <c r="P689" s="165"/>
      <c r="Q689" s="165"/>
      <c r="R689" s="165"/>
      <c r="S689" s="165"/>
      <c r="T689" s="238"/>
      <c r="U689" s="238"/>
    </row>
    <row r="690" spans="1:21" s="156" customFormat="1" ht="20.100000000000001" customHeight="1" x14ac:dyDescent="0.15">
      <c r="A690" s="162"/>
      <c r="B690" s="162"/>
      <c r="C690" s="162"/>
      <c r="D690" s="162"/>
      <c r="E690" s="162"/>
      <c r="F690" s="163"/>
      <c r="G690" s="163"/>
      <c r="H690" s="163"/>
      <c r="I690" s="164"/>
      <c r="J690" s="165"/>
      <c r="K690" s="165"/>
      <c r="L690" s="165"/>
      <c r="M690" s="166"/>
      <c r="N690" s="165"/>
      <c r="O690" s="165"/>
      <c r="P690" s="165"/>
      <c r="Q690" s="165"/>
      <c r="R690" s="165"/>
      <c r="S690" s="165"/>
      <c r="T690" s="238"/>
      <c r="U690" s="238"/>
    </row>
    <row r="691" spans="1:21" s="156" customFormat="1" ht="20.100000000000001" customHeight="1" x14ac:dyDescent="0.15">
      <c r="A691" s="162"/>
      <c r="B691" s="162"/>
      <c r="C691" s="162"/>
      <c r="D691" s="162"/>
      <c r="E691" s="162"/>
      <c r="F691" s="163"/>
      <c r="G691" s="163"/>
      <c r="H691" s="163"/>
      <c r="I691" s="164"/>
      <c r="J691" s="165"/>
      <c r="K691" s="165"/>
      <c r="L691" s="165"/>
      <c r="M691" s="166"/>
      <c r="N691" s="165"/>
      <c r="O691" s="165"/>
      <c r="P691" s="165"/>
      <c r="Q691" s="165"/>
      <c r="R691" s="165"/>
      <c r="S691" s="165"/>
      <c r="T691" s="238"/>
      <c r="U691" s="238"/>
    </row>
    <row r="692" spans="1:21" s="156" customFormat="1" ht="20.100000000000001" customHeight="1" x14ac:dyDescent="0.15">
      <c r="A692" s="162"/>
      <c r="B692" s="162"/>
      <c r="C692" s="162"/>
      <c r="D692" s="162"/>
      <c r="E692" s="162"/>
      <c r="F692" s="163"/>
      <c r="G692" s="163"/>
      <c r="H692" s="163"/>
      <c r="I692" s="164"/>
      <c r="J692" s="165"/>
      <c r="K692" s="165"/>
      <c r="L692" s="165"/>
      <c r="M692" s="166"/>
      <c r="N692" s="165"/>
      <c r="O692" s="165"/>
      <c r="P692" s="165"/>
      <c r="Q692" s="165"/>
      <c r="R692" s="165"/>
      <c r="S692" s="165"/>
      <c r="T692" s="238"/>
      <c r="U692" s="238"/>
    </row>
    <row r="693" spans="1:21" s="156" customFormat="1" ht="20.100000000000001" customHeight="1" x14ac:dyDescent="0.15">
      <c r="A693" s="162"/>
      <c r="B693" s="162"/>
      <c r="C693" s="162"/>
      <c r="D693" s="162"/>
      <c r="E693" s="162"/>
      <c r="F693" s="163"/>
      <c r="G693" s="163"/>
      <c r="H693" s="163"/>
      <c r="I693" s="164"/>
      <c r="J693" s="165"/>
      <c r="K693" s="165"/>
      <c r="L693" s="165"/>
      <c r="M693" s="166"/>
      <c r="N693" s="165"/>
      <c r="O693" s="165"/>
      <c r="P693" s="165"/>
      <c r="Q693" s="165"/>
      <c r="R693" s="165"/>
      <c r="S693" s="165"/>
      <c r="T693" s="238"/>
      <c r="U693" s="238"/>
    </row>
    <row r="694" spans="1:21" s="156" customFormat="1" ht="20.100000000000001" customHeight="1" x14ac:dyDescent="0.15">
      <c r="A694" s="162"/>
      <c r="B694" s="162"/>
      <c r="C694" s="162"/>
      <c r="D694" s="162"/>
      <c r="E694" s="162"/>
      <c r="F694" s="163"/>
      <c r="G694" s="163"/>
      <c r="H694" s="163"/>
      <c r="I694" s="164"/>
      <c r="J694" s="165"/>
      <c r="K694" s="165"/>
      <c r="L694" s="165"/>
      <c r="M694" s="166"/>
      <c r="N694" s="165"/>
      <c r="O694" s="165"/>
      <c r="P694" s="165"/>
      <c r="Q694" s="165"/>
      <c r="R694" s="165"/>
      <c r="S694" s="165"/>
      <c r="T694" s="238"/>
      <c r="U694" s="238"/>
    </row>
    <row r="695" spans="1:21" s="156" customFormat="1" ht="20.100000000000001" customHeight="1" x14ac:dyDescent="0.15">
      <c r="A695" s="162"/>
      <c r="B695" s="162"/>
      <c r="C695" s="162"/>
      <c r="D695" s="162"/>
      <c r="E695" s="162"/>
      <c r="F695" s="163"/>
      <c r="G695" s="163"/>
      <c r="H695" s="163"/>
      <c r="I695" s="164"/>
      <c r="J695" s="165"/>
      <c r="K695" s="165"/>
      <c r="L695" s="165"/>
      <c r="M695" s="166"/>
      <c r="N695" s="165"/>
      <c r="O695" s="165"/>
      <c r="P695" s="165"/>
      <c r="Q695" s="165"/>
      <c r="R695" s="165"/>
      <c r="S695" s="165"/>
      <c r="T695" s="238"/>
      <c r="U695" s="238"/>
    </row>
    <row r="696" spans="1:21" s="156" customFormat="1" ht="20.100000000000001" customHeight="1" x14ac:dyDescent="0.15">
      <c r="A696" s="162"/>
      <c r="B696" s="162"/>
      <c r="C696" s="162"/>
      <c r="D696" s="162"/>
      <c r="E696" s="162"/>
      <c r="F696" s="163"/>
      <c r="G696" s="163"/>
      <c r="H696" s="163"/>
      <c r="I696" s="164"/>
      <c r="J696" s="165"/>
      <c r="K696" s="165"/>
      <c r="L696" s="165"/>
      <c r="M696" s="166"/>
      <c r="N696" s="165"/>
      <c r="O696" s="165"/>
      <c r="P696" s="165"/>
      <c r="Q696" s="165"/>
      <c r="R696" s="165"/>
      <c r="S696" s="165"/>
      <c r="T696" s="238"/>
      <c r="U696" s="238"/>
    </row>
    <row r="697" spans="1:21" s="156" customFormat="1" ht="20.100000000000001" customHeight="1" x14ac:dyDescent="0.15">
      <c r="A697" s="162"/>
      <c r="B697" s="162"/>
      <c r="C697" s="162"/>
      <c r="D697" s="162"/>
      <c r="E697" s="162"/>
      <c r="F697" s="163"/>
      <c r="G697" s="163"/>
      <c r="H697" s="163"/>
      <c r="I697" s="164"/>
      <c r="J697" s="165"/>
      <c r="K697" s="165"/>
      <c r="L697" s="165"/>
      <c r="M697" s="166"/>
      <c r="N697" s="165"/>
      <c r="O697" s="165"/>
      <c r="P697" s="165"/>
      <c r="Q697" s="165"/>
      <c r="R697" s="165"/>
      <c r="S697" s="165"/>
      <c r="T697" s="238"/>
      <c r="U697" s="238"/>
    </row>
    <row r="698" spans="1:21" s="156" customFormat="1" ht="20.100000000000001" customHeight="1" x14ac:dyDescent="0.15">
      <c r="A698" s="162"/>
      <c r="B698" s="162"/>
      <c r="C698" s="162"/>
      <c r="D698" s="162"/>
      <c r="E698" s="162"/>
      <c r="F698" s="163"/>
      <c r="G698" s="163"/>
      <c r="H698" s="163"/>
      <c r="I698" s="164"/>
      <c r="J698" s="165"/>
      <c r="K698" s="165"/>
      <c r="L698" s="165"/>
      <c r="M698" s="166"/>
      <c r="N698" s="165"/>
      <c r="O698" s="165"/>
      <c r="P698" s="165"/>
      <c r="Q698" s="165"/>
      <c r="R698" s="165"/>
      <c r="S698" s="165"/>
      <c r="T698" s="238"/>
      <c r="U698" s="238"/>
    </row>
    <row r="699" spans="1:21" s="156" customFormat="1" ht="20.100000000000001" customHeight="1" x14ac:dyDescent="0.15">
      <c r="A699" s="162"/>
      <c r="B699" s="162"/>
      <c r="C699" s="162"/>
      <c r="D699" s="162"/>
      <c r="E699" s="162"/>
      <c r="F699" s="163"/>
      <c r="G699" s="163"/>
      <c r="H699" s="163"/>
      <c r="I699" s="164"/>
      <c r="J699" s="165"/>
      <c r="K699" s="165"/>
      <c r="L699" s="165"/>
      <c r="M699" s="166"/>
      <c r="N699" s="165"/>
      <c r="O699" s="165"/>
      <c r="P699" s="165"/>
      <c r="Q699" s="165"/>
      <c r="R699" s="165"/>
      <c r="S699" s="165"/>
      <c r="T699" s="238"/>
      <c r="U699" s="238"/>
    </row>
    <row r="700" spans="1:21" s="156" customFormat="1" ht="20.100000000000001" customHeight="1" x14ac:dyDescent="0.15">
      <c r="A700" s="162"/>
      <c r="B700" s="162"/>
      <c r="C700" s="162"/>
      <c r="D700" s="162"/>
      <c r="E700" s="162"/>
      <c r="F700" s="163"/>
      <c r="G700" s="163"/>
      <c r="H700" s="163"/>
      <c r="I700" s="164"/>
      <c r="J700" s="165"/>
      <c r="K700" s="165"/>
      <c r="L700" s="165"/>
      <c r="M700" s="166"/>
      <c r="N700" s="165"/>
      <c r="O700" s="165"/>
      <c r="P700" s="165"/>
      <c r="Q700" s="165"/>
      <c r="R700" s="165"/>
      <c r="S700" s="165"/>
      <c r="T700" s="238"/>
      <c r="U700" s="238"/>
    </row>
    <row r="701" spans="1:21" s="156" customFormat="1" ht="20.100000000000001" customHeight="1" x14ac:dyDescent="0.15">
      <c r="A701" s="162"/>
      <c r="B701" s="162"/>
      <c r="C701" s="162"/>
      <c r="D701" s="162"/>
      <c r="E701" s="162"/>
      <c r="F701" s="163"/>
      <c r="G701" s="163"/>
      <c r="H701" s="163"/>
      <c r="I701" s="164"/>
      <c r="J701" s="165"/>
      <c r="K701" s="165"/>
      <c r="L701" s="165"/>
      <c r="M701" s="166"/>
      <c r="N701" s="165"/>
      <c r="O701" s="165"/>
      <c r="P701" s="165"/>
      <c r="Q701" s="165"/>
      <c r="R701" s="165"/>
      <c r="S701" s="165"/>
      <c r="T701" s="238"/>
      <c r="U701" s="238"/>
    </row>
    <row r="702" spans="1:21" s="156" customFormat="1" ht="20.100000000000001" customHeight="1" x14ac:dyDescent="0.15">
      <c r="A702" s="162"/>
      <c r="B702" s="162"/>
      <c r="C702" s="162"/>
      <c r="D702" s="162"/>
      <c r="E702" s="162"/>
      <c r="F702" s="163"/>
      <c r="G702" s="163"/>
      <c r="H702" s="163"/>
      <c r="I702" s="164"/>
      <c r="J702" s="165"/>
      <c r="K702" s="165"/>
      <c r="L702" s="165"/>
      <c r="M702" s="166"/>
      <c r="N702" s="165"/>
      <c r="O702" s="165"/>
      <c r="P702" s="165"/>
      <c r="Q702" s="165"/>
      <c r="R702" s="165"/>
      <c r="S702" s="165"/>
      <c r="T702" s="238"/>
      <c r="U702" s="238"/>
    </row>
    <row r="703" spans="1:21" s="156" customFormat="1" ht="20.100000000000001" customHeight="1" x14ac:dyDescent="0.15">
      <c r="A703" s="162"/>
      <c r="B703" s="162"/>
      <c r="C703" s="162"/>
      <c r="D703" s="162"/>
      <c r="E703" s="162"/>
      <c r="F703" s="163"/>
      <c r="G703" s="163"/>
      <c r="H703" s="163"/>
      <c r="I703" s="164"/>
      <c r="J703" s="165"/>
      <c r="K703" s="165"/>
      <c r="L703" s="165"/>
      <c r="M703" s="166"/>
      <c r="N703" s="165"/>
      <c r="O703" s="165"/>
      <c r="P703" s="165"/>
      <c r="Q703" s="165"/>
      <c r="R703" s="165"/>
      <c r="S703" s="165"/>
      <c r="T703" s="238"/>
      <c r="U703" s="238"/>
    </row>
    <row r="704" spans="1:21" s="156" customFormat="1" ht="20.100000000000001" customHeight="1" x14ac:dyDescent="0.15">
      <c r="A704" s="162"/>
      <c r="B704" s="162"/>
      <c r="C704" s="162"/>
      <c r="D704" s="162"/>
      <c r="E704" s="162"/>
      <c r="F704" s="163"/>
      <c r="G704" s="163"/>
      <c r="H704" s="163"/>
      <c r="I704" s="164"/>
      <c r="J704" s="165"/>
      <c r="K704" s="165"/>
      <c r="L704" s="165"/>
      <c r="M704" s="166"/>
      <c r="N704" s="165"/>
      <c r="O704" s="165"/>
      <c r="P704" s="165"/>
      <c r="Q704" s="165"/>
      <c r="R704" s="165"/>
      <c r="S704" s="165"/>
      <c r="T704" s="238"/>
      <c r="U704" s="238"/>
    </row>
    <row r="705" spans="1:21" s="156" customFormat="1" ht="20.100000000000001" customHeight="1" x14ac:dyDescent="0.15">
      <c r="A705" s="162"/>
      <c r="B705" s="162"/>
      <c r="C705" s="162"/>
      <c r="D705" s="162"/>
      <c r="E705" s="162"/>
      <c r="F705" s="163"/>
      <c r="G705" s="163"/>
      <c r="H705" s="163"/>
      <c r="I705" s="164"/>
      <c r="J705" s="165"/>
      <c r="K705" s="165"/>
      <c r="L705" s="165"/>
      <c r="M705" s="166"/>
      <c r="N705" s="165"/>
      <c r="O705" s="165"/>
      <c r="P705" s="165"/>
      <c r="Q705" s="165"/>
      <c r="R705" s="165"/>
      <c r="S705" s="165"/>
      <c r="T705" s="238"/>
      <c r="U705" s="238"/>
    </row>
    <row r="706" spans="1:21" s="156" customFormat="1" ht="20.100000000000001" customHeight="1" x14ac:dyDescent="0.15">
      <c r="A706" s="162"/>
      <c r="B706" s="162"/>
      <c r="C706" s="162"/>
      <c r="D706" s="162"/>
      <c r="E706" s="162"/>
      <c r="F706" s="163"/>
      <c r="G706" s="163"/>
      <c r="H706" s="163"/>
      <c r="I706" s="164"/>
      <c r="J706" s="165"/>
      <c r="K706" s="165"/>
      <c r="L706" s="165"/>
      <c r="M706" s="166"/>
      <c r="N706" s="165"/>
      <c r="O706" s="165"/>
      <c r="P706" s="165"/>
      <c r="Q706" s="165"/>
      <c r="R706" s="165"/>
      <c r="S706" s="165"/>
      <c r="T706" s="238"/>
      <c r="U706" s="238"/>
    </row>
    <row r="707" spans="1:21" s="156" customFormat="1" ht="20.100000000000001" customHeight="1" x14ac:dyDescent="0.15">
      <c r="A707" s="162"/>
      <c r="B707" s="162"/>
      <c r="C707" s="162"/>
      <c r="D707" s="162"/>
      <c r="E707" s="162"/>
      <c r="F707" s="163"/>
      <c r="G707" s="163"/>
      <c r="H707" s="163"/>
      <c r="I707" s="164"/>
      <c r="J707" s="165"/>
      <c r="K707" s="165"/>
      <c r="L707" s="165"/>
      <c r="M707" s="166"/>
      <c r="N707" s="165"/>
      <c r="O707" s="165"/>
      <c r="P707" s="165"/>
      <c r="Q707" s="165"/>
      <c r="R707" s="165"/>
      <c r="S707" s="165"/>
      <c r="T707" s="238"/>
      <c r="U707" s="238"/>
    </row>
    <row r="708" spans="1:21" s="156" customFormat="1" ht="20.100000000000001" customHeight="1" x14ac:dyDescent="0.15">
      <c r="A708" s="162"/>
      <c r="B708" s="162"/>
      <c r="C708" s="162"/>
      <c r="D708" s="162"/>
      <c r="E708" s="162"/>
      <c r="F708" s="163"/>
      <c r="G708" s="163"/>
      <c r="H708" s="163"/>
      <c r="I708" s="164"/>
      <c r="J708" s="165"/>
      <c r="K708" s="165"/>
      <c r="L708" s="165"/>
      <c r="M708" s="166"/>
      <c r="N708" s="165"/>
      <c r="O708" s="165"/>
      <c r="P708" s="165"/>
      <c r="Q708" s="165"/>
      <c r="R708" s="165"/>
      <c r="S708" s="165"/>
      <c r="T708" s="238"/>
      <c r="U708" s="238"/>
    </row>
    <row r="709" spans="1:21" s="156" customFormat="1" ht="20.100000000000001" customHeight="1" x14ac:dyDescent="0.15">
      <c r="A709" s="162"/>
      <c r="B709" s="162"/>
      <c r="C709" s="162"/>
      <c r="D709" s="162"/>
      <c r="E709" s="162"/>
      <c r="F709" s="163"/>
      <c r="G709" s="163"/>
      <c r="H709" s="163"/>
      <c r="I709" s="164"/>
      <c r="J709" s="165"/>
      <c r="K709" s="165"/>
      <c r="L709" s="165"/>
      <c r="M709" s="166"/>
      <c r="N709" s="165"/>
      <c r="O709" s="165"/>
      <c r="P709" s="165"/>
      <c r="Q709" s="165"/>
      <c r="R709" s="165"/>
      <c r="S709" s="165"/>
      <c r="T709" s="238"/>
      <c r="U709" s="238"/>
    </row>
    <row r="710" spans="1:21" s="156" customFormat="1" ht="20.100000000000001" customHeight="1" x14ac:dyDescent="0.15">
      <c r="A710" s="162"/>
      <c r="B710" s="162"/>
      <c r="C710" s="162"/>
      <c r="D710" s="162"/>
      <c r="E710" s="162"/>
      <c r="F710" s="163"/>
      <c r="G710" s="163"/>
      <c r="H710" s="163"/>
      <c r="I710" s="164"/>
      <c r="J710" s="165"/>
      <c r="K710" s="165"/>
      <c r="L710" s="165"/>
      <c r="M710" s="166"/>
      <c r="N710" s="165"/>
      <c r="O710" s="165"/>
      <c r="P710" s="165"/>
      <c r="Q710" s="165"/>
      <c r="R710" s="165"/>
      <c r="S710" s="165"/>
      <c r="T710" s="238"/>
      <c r="U710" s="238"/>
    </row>
    <row r="711" spans="1:21" s="156" customFormat="1" ht="20.100000000000001" customHeight="1" x14ac:dyDescent="0.15">
      <c r="A711" s="162"/>
      <c r="B711" s="162"/>
      <c r="C711" s="162"/>
      <c r="D711" s="162"/>
      <c r="E711" s="162"/>
      <c r="F711" s="163"/>
      <c r="G711" s="163"/>
      <c r="H711" s="163"/>
      <c r="I711" s="164"/>
      <c r="J711" s="165"/>
      <c r="K711" s="165"/>
      <c r="L711" s="165"/>
      <c r="M711" s="166"/>
      <c r="N711" s="165"/>
      <c r="O711" s="165"/>
      <c r="P711" s="165"/>
      <c r="Q711" s="165"/>
      <c r="R711" s="165"/>
      <c r="S711" s="165"/>
      <c r="T711" s="238"/>
      <c r="U711" s="238"/>
    </row>
    <row r="712" spans="1:21" s="156" customFormat="1" ht="20.100000000000001" customHeight="1" x14ac:dyDescent="0.15">
      <c r="A712" s="162"/>
      <c r="B712" s="162"/>
      <c r="C712" s="162"/>
      <c r="D712" s="162"/>
      <c r="E712" s="162"/>
      <c r="F712" s="163"/>
      <c r="G712" s="163"/>
      <c r="H712" s="163"/>
      <c r="I712" s="164"/>
      <c r="J712" s="165"/>
      <c r="K712" s="165"/>
      <c r="L712" s="165"/>
      <c r="M712" s="166"/>
      <c r="N712" s="165"/>
      <c r="O712" s="165"/>
      <c r="P712" s="165"/>
      <c r="Q712" s="165"/>
      <c r="R712" s="165"/>
      <c r="S712" s="165"/>
      <c r="T712" s="238"/>
      <c r="U712" s="238"/>
    </row>
    <row r="713" spans="1:21" s="156" customFormat="1" ht="20.100000000000001" customHeight="1" x14ac:dyDescent="0.15">
      <c r="A713" s="162"/>
      <c r="B713" s="162"/>
      <c r="C713" s="162"/>
      <c r="D713" s="162"/>
      <c r="E713" s="162"/>
      <c r="F713" s="163"/>
      <c r="G713" s="163"/>
      <c r="H713" s="163"/>
      <c r="I713" s="164"/>
      <c r="J713" s="165"/>
      <c r="K713" s="165"/>
      <c r="L713" s="165"/>
      <c r="M713" s="166"/>
      <c r="N713" s="165"/>
      <c r="O713" s="165"/>
      <c r="P713" s="165"/>
      <c r="Q713" s="165"/>
      <c r="R713" s="165"/>
      <c r="S713" s="165"/>
      <c r="T713" s="238"/>
      <c r="U713" s="238"/>
    </row>
    <row r="714" spans="1:21" s="156" customFormat="1" ht="20.100000000000001" customHeight="1" x14ac:dyDescent="0.15">
      <c r="A714" s="162"/>
      <c r="B714" s="162"/>
      <c r="C714" s="162"/>
      <c r="D714" s="162"/>
      <c r="E714" s="162"/>
      <c r="F714" s="163"/>
      <c r="G714" s="163"/>
      <c r="H714" s="163"/>
      <c r="I714" s="164"/>
      <c r="J714" s="165"/>
      <c r="K714" s="165"/>
      <c r="L714" s="165"/>
      <c r="M714" s="166"/>
      <c r="N714" s="165"/>
      <c r="O714" s="165"/>
      <c r="P714" s="165"/>
      <c r="Q714" s="165"/>
      <c r="R714" s="165"/>
      <c r="S714" s="165"/>
      <c r="T714" s="238"/>
      <c r="U714" s="238"/>
    </row>
    <row r="715" spans="1:21" s="156" customFormat="1" ht="20.100000000000001" customHeight="1" x14ac:dyDescent="0.15">
      <c r="A715" s="162"/>
      <c r="B715" s="162"/>
      <c r="C715" s="162"/>
      <c r="D715" s="162"/>
      <c r="E715" s="162"/>
      <c r="F715" s="163"/>
      <c r="G715" s="163"/>
      <c r="H715" s="163"/>
      <c r="I715" s="164"/>
      <c r="J715" s="165"/>
      <c r="K715" s="165"/>
      <c r="L715" s="165"/>
      <c r="M715" s="166"/>
      <c r="N715" s="165"/>
      <c r="O715" s="165"/>
      <c r="P715" s="165"/>
      <c r="Q715" s="165"/>
      <c r="R715" s="165"/>
      <c r="S715" s="165"/>
      <c r="T715" s="238"/>
      <c r="U715" s="238"/>
    </row>
    <row r="716" spans="1:21" s="156" customFormat="1" ht="20.100000000000001" customHeight="1" x14ac:dyDescent="0.15">
      <c r="A716" s="162"/>
      <c r="B716" s="162"/>
      <c r="C716" s="162"/>
      <c r="D716" s="162"/>
      <c r="E716" s="162"/>
      <c r="F716" s="163"/>
      <c r="G716" s="163"/>
      <c r="H716" s="163"/>
      <c r="I716" s="164"/>
      <c r="J716" s="165"/>
      <c r="K716" s="165"/>
      <c r="L716" s="165"/>
      <c r="M716" s="166"/>
      <c r="N716" s="165"/>
      <c r="O716" s="165"/>
      <c r="P716" s="165"/>
      <c r="Q716" s="165"/>
      <c r="R716" s="165"/>
      <c r="S716" s="165"/>
      <c r="T716" s="238"/>
      <c r="U716" s="238"/>
    </row>
    <row r="717" spans="1:21" s="156" customFormat="1" ht="20.100000000000001" customHeight="1" x14ac:dyDescent="0.15">
      <c r="A717" s="162"/>
      <c r="B717" s="162"/>
      <c r="C717" s="162"/>
      <c r="D717" s="162"/>
      <c r="E717" s="162"/>
      <c r="F717" s="163"/>
      <c r="G717" s="163"/>
      <c r="H717" s="163"/>
      <c r="I717" s="164"/>
      <c r="J717" s="165"/>
      <c r="K717" s="165"/>
      <c r="L717" s="165"/>
      <c r="M717" s="166"/>
      <c r="N717" s="165"/>
      <c r="O717" s="165"/>
      <c r="P717" s="165"/>
      <c r="Q717" s="165"/>
      <c r="R717" s="165"/>
      <c r="S717" s="165"/>
      <c r="T717" s="238"/>
      <c r="U717" s="238"/>
    </row>
    <row r="718" spans="1:21" s="156" customFormat="1" ht="20.100000000000001" customHeight="1" x14ac:dyDescent="0.15">
      <c r="A718" s="162"/>
      <c r="B718" s="162"/>
      <c r="C718" s="162"/>
      <c r="D718" s="162"/>
      <c r="E718" s="162"/>
      <c r="F718" s="163"/>
      <c r="G718" s="163"/>
      <c r="H718" s="163"/>
      <c r="I718" s="164"/>
      <c r="J718" s="165"/>
      <c r="K718" s="165"/>
      <c r="L718" s="165"/>
      <c r="M718" s="166"/>
      <c r="N718" s="165"/>
      <c r="O718" s="165"/>
      <c r="P718" s="165"/>
      <c r="Q718" s="165"/>
      <c r="R718" s="165"/>
      <c r="S718" s="165"/>
      <c r="T718" s="238"/>
      <c r="U718" s="238"/>
    </row>
    <row r="719" spans="1:21" s="156" customFormat="1" ht="20.100000000000001" customHeight="1" x14ac:dyDescent="0.15">
      <c r="A719" s="162"/>
      <c r="B719" s="162"/>
      <c r="C719" s="162"/>
      <c r="D719" s="162"/>
      <c r="E719" s="162"/>
      <c r="F719" s="163"/>
      <c r="G719" s="163"/>
      <c r="H719" s="163"/>
      <c r="I719" s="164"/>
      <c r="J719" s="165"/>
      <c r="K719" s="165"/>
      <c r="L719" s="165"/>
      <c r="M719" s="166"/>
      <c r="N719" s="165"/>
      <c r="O719" s="165"/>
      <c r="P719" s="165"/>
      <c r="Q719" s="165"/>
      <c r="R719" s="165"/>
      <c r="S719" s="165"/>
      <c r="T719" s="238"/>
      <c r="U719" s="238"/>
    </row>
    <row r="720" spans="1:21" s="156" customFormat="1" ht="20.100000000000001" customHeight="1" x14ac:dyDescent="0.15">
      <c r="A720" s="162"/>
      <c r="B720" s="162"/>
      <c r="C720" s="162"/>
      <c r="D720" s="162"/>
      <c r="E720" s="162"/>
      <c r="F720" s="163"/>
      <c r="G720" s="163"/>
      <c r="H720" s="163"/>
      <c r="I720" s="164"/>
      <c r="J720" s="165"/>
      <c r="K720" s="165"/>
      <c r="L720" s="165"/>
      <c r="M720" s="166"/>
      <c r="N720" s="165"/>
      <c r="O720" s="165"/>
      <c r="P720" s="165"/>
      <c r="Q720" s="165"/>
      <c r="R720" s="165"/>
      <c r="S720" s="165"/>
      <c r="T720" s="238"/>
      <c r="U720" s="238"/>
    </row>
    <row r="721" spans="1:21" s="156" customFormat="1" ht="20.100000000000001" customHeight="1" x14ac:dyDescent="0.15">
      <c r="A721" s="162"/>
      <c r="B721" s="162"/>
      <c r="C721" s="162"/>
      <c r="D721" s="162"/>
      <c r="E721" s="162"/>
      <c r="F721" s="163"/>
      <c r="G721" s="163"/>
      <c r="H721" s="163"/>
      <c r="I721" s="164"/>
      <c r="J721" s="165"/>
      <c r="K721" s="165"/>
      <c r="L721" s="165"/>
      <c r="M721" s="166"/>
      <c r="N721" s="165"/>
      <c r="O721" s="165"/>
      <c r="P721" s="165"/>
      <c r="Q721" s="165"/>
      <c r="R721" s="165"/>
      <c r="S721" s="165"/>
      <c r="T721" s="238"/>
      <c r="U721" s="238"/>
    </row>
    <row r="722" spans="1:21" s="156" customFormat="1" ht="20.100000000000001" customHeight="1" x14ac:dyDescent="0.15">
      <c r="A722" s="162"/>
      <c r="B722" s="162"/>
      <c r="C722" s="162"/>
      <c r="D722" s="162"/>
      <c r="E722" s="162"/>
      <c r="F722" s="163"/>
      <c r="G722" s="163"/>
      <c r="H722" s="163"/>
      <c r="I722" s="164"/>
      <c r="J722" s="165"/>
      <c r="K722" s="165"/>
      <c r="L722" s="165"/>
      <c r="M722" s="166"/>
      <c r="N722" s="165"/>
      <c r="O722" s="165"/>
      <c r="P722" s="165"/>
      <c r="Q722" s="165"/>
      <c r="R722" s="165"/>
      <c r="S722" s="165"/>
      <c r="T722" s="238"/>
      <c r="U722" s="238"/>
    </row>
    <row r="723" spans="1:21" s="156" customFormat="1" ht="20.100000000000001" customHeight="1" x14ac:dyDescent="0.15">
      <c r="A723" s="162"/>
      <c r="B723" s="162"/>
      <c r="C723" s="162"/>
      <c r="D723" s="162"/>
      <c r="E723" s="162"/>
      <c r="F723" s="163"/>
      <c r="G723" s="163"/>
      <c r="H723" s="163"/>
      <c r="I723" s="164"/>
      <c r="J723" s="165"/>
      <c r="K723" s="165"/>
      <c r="L723" s="165"/>
      <c r="M723" s="166"/>
      <c r="N723" s="165"/>
      <c r="O723" s="165"/>
      <c r="P723" s="165"/>
      <c r="Q723" s="165"/>
      <c r="R723" s="165"/>
      <c r="S723" s="165"/>
      <c r="T723" s="238"/>
      <c r="U723" s="238"/>
    </row>
    <row r="724" spans="1:21" s="156" customFormat="1" ht="20.100000000000001" customHeight="1" x14ac:dyDescent="0.15">
      <c r="A724" s="162"/>
      <c r="B724" s="162"/>
      <c r="C724" s="162"/>
      <c r="D724" s="162"/>
      <c r="E724" s="162"/>
      <c r="F724" s="163"/>
      <c r="G724" s="163"/>
      <c r="H724" s="163"/>
      <c r="I724" s="164"/>
      <c r="J724" s="165"/>
      <c r="K724" s="165"/>
      <c r="L724" s="165"/>
      <c r="M724" s="166"/>
      <c r="N724" s="165"/>
      <c r="O724" s="165"/>
      <c r="P724" s="165"/>
      <c r="Q724" s="165"/>
      <c r="R724" s="165"/>
      <c r="S724" s="165"/>
      <c r="T724" s="238"/>
      <c r="U724" s="238"/>
    </row>
    <row r="725" spans="1:21" s="156" customFormat="1" ht="20.100000000000001" customHeight="1" x14ac:dyDescent="0.15">
      <c r="A725" s="162"/>
      <c r="B725" s="162"/>
      <c r="C725" s="162"/>
      <c r="D725" s="162"/>
      <c r="E725" s="162"/>
      <c r="F725" s="163"/>
      <c r="G725" s="163"/>
      <c r="H725" s="163"/>
      <c r="I725" s="164"/>
      <c r="J725" s="165"/>
      <c r="K725" s="165"/>
      <c r="L725" s="165"/>
      <c r="M725" s="166"/>
      <c r="N725" s="165"/>
      <c r="O725" s="165"/>
      <c r="P725" s="165"/>
      <c r="Q725" s="165"/>
      <c r="R725" s="165"/>
      <c r="S725" s="165"/>
      <c r="T725" s="238"/>
      <c r="U725" s="238"/>
    </row>
    <row r="726" spans="1:21" s="156" customFormat="1" ht="20.100000000000001" customHeight="1" x14ac:dyDescent="0.15">
      <c r="A726" s="162"/>
      <c r="B726" s="162"/>
      <c r="C726" s="162"/>
      <c r="D726" s="162"/>
      <c r="E726" s="162"/>
      <c r="F726" s="163"/>
      <c r="G726" s="163"/>
      <c r="H726" s="163"/>
      <c r="I726" s="164"/>
      <c r="J726" s="165"/>
      <c r="K726" s="165"/>
      <c r="L726" s="165"/>
      <c r="M726" s="166"/>
      <c r="N726" s="165"/>
      <c r="O726" s="165"/>
      <c r="P726" s="165"/>
      <c r="Q726" s="165"/>
      <c r="R726" s="165"/>
      <c r="S726" s="165"/>
      <c r="T726" s="238"/>
      <c r="U726" s="238"/>
    </row>
    <row r="727" spans="1:21" s="156" customFormat="1" ht="20.100000000000001" customHeight="1" x14ac:dyDescent="0.15">
      <c r="A727" s="162"/>
      <c r="B727" s="162"/>
      <c r="C727" s="162"/>
      <c r="D727" s="162"/>
      <c r="E727" s="162"/>
      <c r="F727" s="163"/>
      <c r="G727" s="163"/>
      <c r="H727" s="163"/>
      <c r="I727" s="164"/>
      <c r="J727" s="165"/>
      <c r="K727" s="165"/>
      <c r="L727" s="165"/>
      <c r="M727" s="166"/>
      <c r="N727" s="165"/>
      <c r="O727" s="165"/>
      <c r="P727" s="165"/>
      <c r="Q727" s="165"/>
      <c r="R727" s="165"/>
      <c r="S727" s="165"/>
      <c r="T727" s="238"/>
      <c r="U727" s="238"/>
    </row>
    <row r="728" spans="1:21" s="156" customFormat="1" ht="20.100000000000001" customHeight="1" x14ac:dyDescent="0.15">
      <c r="A728" s="162"/>
      <c r="B728" s="162"/>
      <c r="C728" s="162"/>
      <c r="D728" s="162"/>
      <c r="E728" s="162"/>
      <c r="F728" s="163"/>
      <c r="G728" s="163"/>
      <c r="H728" s="163"/>
      <c r="I728" s="164"/>
      <c r="J728" s="165"/>
      <c r="K728" s="165"/>
      <c r="L728" s="165"/>
      <c r="M728" s="166"/>
      <c r="N728" s="165"/>
      <c r="O728" s="165"/>
      <c r="P728" s="165"/>
      <c r="Q728" s="165"/>
      <c r="R728" s="165"/>
      <c r="S728" s="165"/>
      <c r="T728" s="238"/>
      <c r="U728" s="238"/>
    </row>
    <row r="729" spans="1:21" s="156" customFormat="1" ht="20.100000000000001" customHeight="1" x14ac:dyDescent="0.15">
      <c r="A729" s="162"/>
      <c r="B729" s="162"/>
      <c r="C729" s="162"/>
      <c r="D729" s="162"/>
      <c r="E729" s="162"/>
      <c r="F729" s="163"/>
      <c r="G729" s="163"/>
      <c r="H729" s="163"/>
      <c r="I729" s="164"/>
      <c r="J729" s="165"/>
      <c r="K729" s="165"/>
      <c r="L729" s="165"/>
      <c r="M729" s="166"/>
      <c r="N729" s="165"/>
      <c r="O729" s="165"/>
      <c r="P729" s="165"/>
      <c r="Q729" s="165"/>
      <c r="R729" s="165"/>
      <c r="S729" s="165"/>
      <c r="T729" s="238"/>
      <c r="U729" s="238"/>
    </row>
    <row r="730" spans="1:21" s="156" customFormat="1" ht="20.100000000000001" customHeight="1" x14ac:dyDescent="0.15">
      <c r="A730" s="162"/>
      <c r="B730" s="162"/>
      <c r="C730" s="162"/>
      <c r="D730" s="162"/>
      <c r="E730" s="162"/>
      <c r="F730" s="163"/>
      <c r="G730" s="163"/>
      <c r="H730" s="163"/>
      <c r="I730" s="164"/>
      <c r="J730" s="165"/>
      <c r="K730" s="165"/>
      <c r="L730" s="165"/>
      <c r="M730" s="166"/>
      <c r="N730" s="165"/>
      <c r="O730" s="165"/>
      <c r="P730" s="165"/>
      <c r="Q730" s="165"/>
      <c r="R730" s="165"/>
      <c r="S730" s="165"/>
      <c r="T730" s="238"/>
      <c r="U730" s="238"/>
    </row>
    <row r="731" spans="1:21" s="156" customFormat="1" ht="20.100000000000001" customHeight="1" x14ac:dyDescent="0.15">
      <c r="A731" s="162"/>
      <c r="B731" s="162"/>
      <c r="C731" s="162"/>
      <c r="D731" s="162"/>
      <c r="E731" s="162"/>
      <c r="F731" s="163"/>
      <c r="G731" s="163"/>
      <c r="H731" s="163"/>
      <c r="I731" s="164"/>
      <c r="J731" s="165"/>
      <c r="K731" s="165"/>
      <c r="L731" s="165"/>
      <c r="M731" s="166"/>
      <c r="N731" s="165"/>
      <c r="O731" s="165"/>
      <c r="P731" s="165"/>
      <c r="Q731" s="165"/>
      <c r="R731" s="165"/>
      <c r="S731" s="165"/>
      <c r="T731" s="238"/>
      <c r="U731" s="238"/>
    </row>
    <row r="732" spans="1:21" s="156" customFormat="1" ht="20.100000000000001" customHeight="1" x14ac:dyDescent="0.15">
      <c r="A732" s="162"/>
      <c r="B732" s="162"/>
      <c r="C732" s="162"/>
      <c r="D732" s="162"/>
      <c r="E732" s="162"/>
      <c r="F732" s="163"/>
      <c r="G732" s="163"/>
      <c r="H732" s="163"/>
      <c r="I732" s="164"/>
      <c r="J732" s="165"/>
      <c r="K732" s="165"/>
      <c r="L732" s="165"/>
      <c r="M732" s="166"/>
      <c r="N732" s="165"/>
      <c r="O732" s="165"/>
      <c r="P732" s="165"/>
      <c r="Q732" s="165"/>
      <c r="R732" s="165"/>
      <c r="S732" s="165"/>
      <c r="T732" s="238"/>
      <c r="U732" s="238"/>
    </row>
    <row r="733" spans="1:21" s="156" customFormat="1" ht="20.100000000000001" customHeight="1" x14ac:dyDescent="0.15">
      <c r="A733" s="162"/>
      <c r="B733" s="162"/>
      <c r="C733" s="162"/>
      <c r="D733" s="162"/>
      <c r="E733" s="162"/>
      <c r="F733" s="163"/>
      <c r="G733" s="163"/>
      <c r="H733" s="163"/>
      <c r="I733" s="164"/>
      <c r="J733" s="165"/>
      <c r="K733" s="165"/>
      <c r="L733" s="165"/>
      <c r="M733" s="166"/>
      <c r="N733" s="165"/>
      <c r="O733" s="165"/>
      <c r="P733" s="165"/>
      <c r="Q733" s="165"/>
      <c r="R733" s="165"/>
      <c r="S733" s="165"/>
      <c r="T733" s="238"/>
      <c r="U733" s="238"/>
    </row>
    <row r="734" spans="1:21" s="156" customFormat="1" ht="20.100000000000001" customHeight="1" x14ac:dyDescent="0.15">
      <c r="A734" s="162"/>
      <c r="B734" s="162"/>
      <c r="C734" s="162"/>
      <c r="D734" s="162"/>
      <c r="E734" s="162"/>
      <c r="F734" s="163"/>
      <c r="G734" s="163"/>
      <c r="H734" s="163"/>
      <c r="I734" s="164"/>
      <c r="J734" s="165"/>
      <c r="K734" s="165"/>
      <c r="L734" s="165"/>
      <c r="M734" s="166"/>
      <c r="N734" s="165"/>
      <c r="O734" s="165"/>
      <c r="P734" s="165"/>
      <c r="Q734" s="165"/>
      <c r="R734" s="165"/>
      <c r="S734" s="165"/>
      <c r="T734" s="238"/>
      <c r="U734" s="238"/>
    </row>
    <row r="735" spans="1:21" s="156" customFormat="1" ht="20.100000000000001" customHeight="1" x14ac:dyDescent="0.15">
      <c r="A735" s="162"/>
      <c r="B735" s="162"/>
      <c r="C735" s="162"/>
      <c r="D735" s="162"/>
      <c r="E735" s="162"/>
      <c r="F735" s="163"/>
      <c r="G735" s="163"/>
      <c r="H735" s="163"/>
      <c r="I735" s="164"/>
      <c r="J735" s="165"/>
      <c r="K735" s="165"/>
      <c r="L735" s="165"/>
      <c r="M735" s="166"/>
      <c r="N735" s="165"/>
      <c r="O735" s="165"/>
      <c r="P735" s="165"/>
      <c r="Q735" s="165"/>
      <c r="R735" s="165"/>
      <c r="S735" s="165"/>
      <c r="T735" s="238"/>
      <c r="U735" s="238"/>
    </row>
    <row r="736" spans="1:21" s="156" customFormat="1" ht="20.100000000000001" customHeight="1" x14ac:dyDescent="0.15">
      <c r="A736" s="162"/>
      <c r="B736" s="162"/>
      <c r="C736" s="162"/>
      <c r="D736" s="162"/>
      <c r="E736" s="162"/>
      <c r="F736" s="163"/>
      <c r="G736" s="163"/>
      <c r="H736" s="163"/>
      <c r="I736" s="164"/>
      <c r="J736" s="165"/>
      <c r="K736" s="165"/>
      <c r="L736" s="165"/>
      <c r="M736" s="166"/>
      <c r="N736" s="165"/>
      <c r="O736" s="165"/>
      <c r="P736" s="165"/>
      <c r="Q736" s="165"/>
      <c r="R736" s="165"/>
      <c r="S736" s="165"/>
      <c r="T736" s="238"/>
      <c r="U736" s="238"/>
    </row>
    <row r="737" spans="1:21" s="156" customFormat="1" ht="20.100000000000001" customHeight="1" x14ac:dyDescent="0.15">
      <c r="A737" s="162"/>
      <c r="B737" s="162"/>
      <c r="C737" s="162"/>
      <c r="D737" s="162"/>
      <c r="E737" s="162"/>
      <c r="F737" s="163"/>
      <c r="G737" s="163"/>
      <c r="H737" s="163"/>
      <c r="I737" s="164"/>
      <c r="J737" s="165"/>
      <c r="K737" s="165"/>
      <c r="L737" s="165"/>
      <c r="M737" s="166"/>
      <c r="N737" s="165"/>
      <c r="O737" s="165"/>
      <c r="P737" s="165"/>
      <c r="Q737" s="165"/>
      <c r="R737" s="165"/>
      <c r="S737" s="165"/>
      <c r="T737" s="238"/>
      <c r="U737" s="238"/>
    </row>
    <row r="738" spans="1:21" s="156" customFormat="1" ht="20.100000000000001" customHeight="1" x14ac:dyDescent="0.15">
      <c r="A738" s="162"/>
      <c r="B738" s="162"/>
      <c r="C738" s="162"/>
      <c r="D738" s="162"/>
      <c r="E738" s="162"/>
      <c r="F738" s="163"/>
      <c r="G738" s="163"/>
      <c r="H738" s="163"/>
      <c r="I738" s="164"/>
      <c r="J738" s="165"/>
      <c r="K738" s="165"/>
      <c r="L738" s="165"/>
      <c r="M738" s="166"/>
      <c r="N738" s="165"/>
      <c r="O738" s="165"/>
      <c r="P738" s="165"/>
      <c r="Q738" s="165"/>
      <c r="R738" s="165"/>
      <c r="S738" s="165"/>
      <c r="T738" s="238"/>
      <c r="U738" s="238"/>
    </row>
    <row r="739" spans="1:21" s="156" customFormat="1" ht="20.100000000000001" customHeight="1" x14ac:dyDescent="0.15">
      <c r="A739" s="162"/>
      <c r="B739" s="162"/>
      <c r="C739" s="162"/>
      <c r="D739" s="162"/>
      <c r="E739" s="162"/>
      <c r="F739" s="163"/>
      <c r="G739" s="163"/>
      <c r="H739" s="163"/>
      <c r="I739" s="164"/>
      <c r="J739" s="165"/>
      <c r="K739" s="165"/>
      <c r="L739" s="165"/>
      <c r="M739" s="166"/>
      <c r="N739" s="165"/>
      <c r="O739" s="165"/>
      <c r="P739" s="165"/>
      <c r="Q739" s="165"/>
      <c r="R739" s="165"/>
      <c r="S739" s="165"/>
      <c r="T739" s="238"/>
      <c r="U739" s="238"/>
    </row>
    <row r="740" spans="1:21" s="156" customFormat="1" ht="20.100000000000001" customHeight="1" x14ac:dyDescent="0.15">
      <c r="A740" s="162"/>
      <c r="B740" s="162"/>
      <c r="C740" s="162"/>
      <c r="D740" s="162"/>
      <c r="E740" s="162"/>
      <c r="F740" s="163"/>
      <c r="G740" s="163"/>
      <c r="H740" s="163"/>
      <c r="I740" s="164"/>
      <c r="J740" s="165"/>
      <c r="K740" s="165"/>
      <c r="L740" s="165"/>
      <c r="M740" s="166"/>
      <c r="N740" s="165"/>
      <c r="O740" s="165"/>
      <c r="P740" s="165"/>
      <c r="Q740" s="165"/>
      <c r="R740" s="165"/>
      <c r="S740" s="165"/>
      <c r="T740" s="238"/>
      <c r="U740" s="238"/>
    </row>
    <row r="741" spans="1:21" s="156" customFormat="1" ht="20.100000000000001" customHeight="1" x14ac:dyDescent="0.15">
      <c r="A741" s="162"/>
      <c r="B741" s="162"/>
      <c r="C741" s="162"/>
      <c r="D741" s="162"/>
      <c r="E741" s="162"/>
      <c r="F741" s="163"/>
      <c r="G741" s="163"/>
      <c r="H741" s="163"/>
      <c r="I741" s="164"/>
      <c r="J741" s="165"/>
      <c r="K741" s="165"/>
      <c r="L741" s="165"/>
      <c r="M741" s="166"/>
      <c r="N741" s="165"/>
      <c r="O741" s="165"/>
      <c r="P741" s="165"/>
      <c r="Q741" s="165"/>
      <c r="R741" s="165"/>
      <c r="S741" s="165"/>
      <c r="T741" s="238"/>
      <c r="U741" s="238"/>
    </row>
    <row r="742" spans="1:21" s="156" customFormat="1" ht="20.100000000000001" customHeight="1" x14ac:dyDescent="0.15">
      <c r="A742" s="162"/>
      <c r="B742" s="162"/>
      <c r="C742" s="162"/>
      <c r="D742" s="162"/>
      <c r="E742" s="162"/>
      <c r="F742" s="163"/>
      <c r="G742" s="163"/>
      <c r="H742" s="163"/>
      <c r="I742" s="164"/>
      <c r="J742" s="165"/>
      <c r="K742" s="165"/>
      <c r="L742" s="165"/>
      <c r="M742" s="166"/>
      <c r="N742" s="165"/>
      <c r="O742" s="165"/>
      <c r="P742" s="165"/>
      <c r="Q742" s="165"/>
      <c r="R742" s="165"/>
      <c r="S742" s="165"/>
      <c r="T742" s="238"/>
      <c r="U742" s="238"/>
    </row>
    <row r="743" spans="1:21" s="156" customFormat="1" ht="20.100000000000001" customHeight="1" x14ac:dyDescent="0.15">
      <c r="A743" s="162"/>
      <c r="B743" s="162"/>
      <c r="C743" s="162"/>
      <c r="D743" s="162"/>
      <c r="E743" s="162"/>
      <c r="F743" s="163"/>
      <c r="G743" s="163"/>
      <c r="H743" s="163"/>
      <c r="I743" s="164"/>
      <c r="J743" s="165"/>
      <c r="K743" s="165"/>
      <c r="L743" s="165"/>
      <c r="M743" s="166"/>
      <c r="N743" s="165"/>
      <c r="O743" s="165"/>
      <c r="P743" s="165"/>
      <c r="Q743" s="165"/>
      <c r="R743" s="165"/>
      <c r="S743" s="165"/>
      <c r="T743" s="238"/>
      <c r="U743" s="238"/>
    </row>
    <row r="744" spans="1:21" s="156" customFormat="1" ht="20.100000000000001" customHeight="1" x14ac:dyDescent="0.15">
      <c r="A744" s="162"/>
      <c r="B744" s="162"/>
      <c r="C744" s="162"/>
      <c r="D744" s="162"/>
      <c r="E744" s="162"/>
      <c r="F744" s="163"/>
      <c r="G744" s="163"/>
      <c r="H744" s="163"/>
      <c r="I744" s="164"/>
      <c r="J744" s="165"/>
      <c r="K744" s="165"/>
      <c r="L744" s="165"/>
      <c r="M744" s="166"/>
      <c r="N744" s="165"/>
      <c r="O744" s="165"/>
      <c r="P744" s="165"/>
      <c r="Q744" s="165"/>
      <c r="R744" s="165"/>
      <c r="S744" s="165"/>
      <c r="T744" s="238"/>
      <c r="U744" s="238"/>
    </row>
    <row r="745" spans="1:21" s="156" customFormat="1" ht="20.100000000000001" customHeight="1" x14ac:dyDescent="0.15">
      <c r="A745" s="162"/>
      <c r="B745" s="162"/>
      <c r="C745" s="162"/>
      <c r="D745" s="162"/>
      <c r="E745" s="162"/>
      <c r="F745" s="163"/>
      <c r="G745" s="163"/>
      <c r="H745" s="163"/>
      <c r="I745" s="164"/>
      <c r="J745" s="165"/>
      <c r="K745" s="165"/>
      <c r="L745" s="165"/>
      <c r="M745" s="166"/>
      <c r="N745" s="165"/>
      <c r="O745" s="165"/>
      <c r="P745" s="165"/>
      <c r="Q745" s="165"/>
      <c r="R745" s="165"/>
      <c r="S745" s="165"/>
      <c r="T745" s="238"/>
      <c r="U745" s="238"/>
    </row>
    <row r="746" spans="1:21" s="156" customFormat="1" ht="20.100000000000001" customHeight="1" x14ac:dyDescent="0.15">
      <c r="A746" s="162"/>
      <c r="B746" s="162"/>
      <c r="C746" s="162"/>
      <c r="D746" s="162"/>
      <c r="E746" s="162"/>
      <c r="F746" s="163"/>
      <c r="G746" s="163"/>
      <c r="H746" s="163"/>
      <c r="I746" s="164"/>
      <c r="J746" s="165"/>
      <c r="K746" s="165"/>
      <c r="L746" s="165"/>
      <c r="M746" s="166"/>
      <c r="N746" s="165"/>
      <c r="O746" s="165"/>
      <c r="P746" s="165"/>
      <c r="Q746" s="165"/>
      <c r="R746" s="165"/>
      <c r="S746" s="165"/>
      <c r="T746" s="238"/>
      <c r="U746" s="238"/>
    </row>
    <row r="747" spans="1:21" s="156" customFormat="1" ht="20.100000000000001" customHeight="1" x14ac:dyDescent="0.15">
      <c r="A747" s="162"/>
      <c r="B747" s="162"/>
      <c r="C747" s="162"/>
      <c r="D747" s="162"/>
      <c r="E747" s="162"/>
      <c r="F747" s="163"/>
      <c r="G747" s="163"/>
      <c r="H747" s="163"/>
      <c r="I747" s="164"/>
      <c r="J747" s="165"/>
      <c r="K747" s="165"/>
      <c r="L747" s="165"/>
      <c r="M747" s="166"/>
      <c r="N747" s="165"/>
      <c r="O747" s="165"/>
      <c r="P747" s="165"/>
      <c r="Q747" s="165"/>
      <c r="R747" s="165"/>
      <c r="S747" s="165"/>
      <c r="T747" s="238"/>
      <c r="U747" s="238"/>
    </row>
    <row r="748" spans="1:21" s="156" customFormat="1" ht="20.100000000000001" customHeight="1" x14ac:dyDescent="0.15">
      <c r="A748" s="162"/>
      <c r="B748" s="162"/>
      <c r="C748" s="162"/>
      <c r="D748" s="162"/>
      <c r="E748" s="162"/>
      <c r="F748" s="163"/>
      <c r="G748" s="163"/>
      <c r="H748" s="163"/>
      <c r="I748" s="164"/>
      <c r="J748" s="165"/>
      <c r="K748" s="165"/>
      <c r="L748" s="165"/>
      <c r="M748" s="166"/>
      <c r="N748" s="165"/>
      <c r="O748" s="165"/>
      <c r="P748" s="165"/>
      <c r="Q748" s="165"/>
      <c r="R748" s="165"/>
      <c r="S748" s="165"/>
      <c r="T748" s="238"/>
      <c r="U748" s="238"/>
    </row>
    <row r="749" spans="1:21" s="156" customFormat="1" ht="20.100000000000001" customHeight="1" x14ac:dyDescent="0.15">
      <c r="A749" s="162"/>
      <c r="B749" s="162"/>
      <c r="C749" s="162"/>
      <c r="D749" s="162"/>
      <c r="E749" s="162"/>
      <c r="F749" s="163"/>
      <c r="G749" s="163"/>
      <c r="H749" s="163"/>
      <c r="I749" s="164"/>
      <c r="J749" s="165"/>
      <c r="K749" s="165"/>
      <c r="L749" s="165"/>
      <c r="M749" s="166"/>
      <c r="N749" s="165"/>
      <c r="O749" s="165"/>
      <c r="P749" s="165"/>
      <c r="Q749" s="165"/>
      <c r="R749" s="165"/>
      <c r="S749" s="165"/>
      <c r="T749" s="238"/>
      <c r="U749" s="238"/>
    </row>
    <row r="750" spans="1:21" s="156" customFormat="1" ht="20.100000000000001" customHeight="1" x14ac:dyDescent="0.15">
      <c r="A750" s="162"/>
      <c r="B750" s="162"/>
      <c r="C750" s="162"/>
      <c r="D750" s="162"/>
      <c r="E750" s="162"/>
      <c r="F750" s="163"/>
      <c r="G750" s="163"/>
      <c r="H750" s="163"/>
      <c r="I750" s="164"/>
      <c r="J750" s="165"/>
      <c r="K750" s="165"/>
      <c r="L750" s="165"/>
      <c r="M750" s="166"/>
      <c r="N750" s="165"/>
      <c r="O750" s="165"/>
      <c r="P750" s="165"/>
      <c r="Q750" s="165"/>
      <c r="R750" s="165"/>
      <c r="S750" s="165"/>
      <c r="T750" s="238"/>
      <c r="U750" s="238"/>
    </row>
    <row r="751" spans="1:21" s="156" customFormat="1" ht="20.100000000000001" customHeight="1" x14ac:dyDescent="0.15">
      <c r="A751" s="162"/>
      <c r="B751" s="162"/>
      <c r="C751" s="162"/>
      <c r="D751" s="162"/>
      <c r="E751" s="162"/>
      <c r="F751" s="163"/>
      <c r="G751" s="163"/>
      <c r="H751" s="163"/>
      <c r="I751" s="164"/>
      <c r="J751" s="165"/>
      <c r="K751" s="165"/>
      <c r="L751" s="165"/>
      <c r="M751" s="166"/>
      <c r="N751" s="165"/>
      <c r="O751" s="165"/>
      <c r="P751" s="165"/>
      <c r="Q751" s="165"/>
      <c r="R751" s="165"/>
      <c r="S751" s="165"/>
      <c r="T751" s="238"/>
      <c r="U751" s="238"/>
    </row>
    <row r="752" spans="1:21" s="156" customFormat="1" ht="20.100000000000001" customHeight="1" x14ac:dyDescent="0.15">
      <c r="A752" s="162"/>
      <c r="B752" s="162"/>
      <c r="C752" s="162"/>
      <c r="D752" s="162"/>
      <c r="E752" s="162"/>
      <c r="F752" s="163"/>
      <c r="G752" s="163"/>
      <c r="H752" s="163"/>
      <c r="I752" s="164"/>
      <c r="J752" s="165"/>
      <c r="K752" s="165"/>
      <c r="L752" s="165"/>
      <c r="M752" s="166"/>
      <c r="N752" s="165"/>
      <c r="O752" s="165"/>
      <c r="P752" s="165"/>
      <c r="Q752" s="165"/>
      <c r="R752" s="165"/>
      <c r="S752" s="165"/>
      <c r="T752" s="238"/>
      <c r="U752" s="238"/>
    </row>
    <row r="753" spans="1:21" s="156" customFormat="1" ht="20.100000000000001" customHeight="1" x14ac:dyDescent="0.15">
      <c r="A753" s="162"/>
      <c r="B753" s="162"/>
      <c r="C753" s="162"/>
      <c r="D753" s="162"/>
      <c r="E753" s="162"/>
      <c r="F753" s="163"/>
      <c r="G753" s="163"/>
      <c r="H753" s="163"/>
      <c r="I753" s="164"/>
      <c r="J753" s="165"/>
      <c r="K753" s="165"/>
      <c r="L753" s="165"/>
      <c r="M753" s="166"/>
      <c r="N753" s="165"/>
      <c r="O753" s="165"/>
      <c r="P753" s="165"/>
      <c r="Q753" s="165"/>
      <c r="R753" s="165"/>
      <c r="S753" s="165"/>
      <c r="T753" s="238"/>
      <c r="U753" s="238"/>
    </row>
    <row r="754" spans="1:21" s="156" customFormat="1" ht="20.100000000000001" customHeight="1" x14ac:dyDescent="0.15">
      <c r="A754" s="162"/>
      <c r="B754" s="162"/>
      <c r="C754" s="162"/>
      <c r="D754" s="162"/>
      <c r="E754" s="162"/>
      <c r="F754" s="163"/>
      <c r="G754" s="163"/>
      <c r="H754" s="163"/>
      <c r="I754" s="164"/>
      <c r="J754" s="165"/>
      <c r="K754" s="165"/>
      <c r="L754" s="165"/>
      <c r="M754" s="166"/>
      <c r="N754" s="165"/>
      <c r="O754" s="165"/>
      <c r="P754" s="165"/>
      <c r="Q754" s="165"/>
      <c r="R754" s="165"/>
      <c r="S754" s="165"/>
      <c r="T754" s="238"/>
      <c r="U754" s="238"/>
    </row>
    <row r="755" spans="1:21" s="156" customFormat="1" ht="20.100000000000001" customHeight="1" x14ac:dyDescent="0.15">
      <c r="A755" s="162"/>
      <c r="B755" s="162"/>
      <c r="C755" s="162"/>
      <c r="D755" s="162"/>
      <c r="E755" s="162"/>
      <c r="F755" s="163"/>
      <c r="G755" s="163"/>
      <c r="H755" s="163"/>
      <c r="I755" s="164"/>
      <c r="J755" s="165"/>
      <c r="K755" s="165"/>
      <c r="L755" s="165"/>
      <c r="M755" s="166"/>
      <c r="N755" s="165"/>
      <c r="O755" s="165"/>
      <c r="P755" s="165"/>
      <c r="Q755" s="165"/>
      <c r="R755" s="165"/>
      <c r="S755" s="165"/>
      <c r="T755" s="238"/>
      <c r="U755" s="238"/>
    </row>
    <row r="756" spans="1:21" s="156" customFormat="1" ht="20.100000000000001" customHeight="1" x14ac:dyDescent="0.15">
      <c r="A756" s="162"/>
      <c r="B756" s="162"/>
      <c r="C756" s="162"/>
      <c r="D756" s="162"/>
      <c r="E756" s="162"/>
      <c r="F756" s="163"/>
      <c r="G756" s="163"/>
      <c r="H756" s="163"/>
      <c r="I756" s="164"/>
      <c r="J756" s="165"/>
      <c r="K756" s="165"/>
      <c r="L756" s="165"/>
      <c r="M756" s="166"/>
      <c r="N756" s="165"/>
      <c r="O756" s="165"/>
      <c r="P756" s="165"/>
      <c r="Q756" s="165"/>
      <c r="R756" s="165"/>
      <c r="S756" s="165"/>
      <c r="T756" s="238"/>
      <c r="U756" s="238"/>
    </row>
    <row r="757" spans="1:21" s="156" customFormat="1" ht="20.100000000000001" customHeight="1" x14ac:dyDescent="0.15">
      <c r="A757" s="162"/>
      <c r="B757" s="162"/>
      <c r="C757" s="162"/>
      <c r="D757" s="162"/>
      <c r="E757" s="162"/>
      <c r="F757" s="163"/>
      <c r="G757" s="163"/>
      <c r="H757" s="163"/>
      <c r="I757" s="164"/>
      <c r="J757" s="165"/>
      <c r="K757" s="165"/>
      <c r="L757" s="165"/>
      <c r="M757" s="166"/>
      <c r="N757" s="165"/>
      <c r="O757" s="165"/>
      <c r="P757" s="165"/>
      <c r="Q757" s="165"/>
      <c r="R757" s="165"/>
      <c r="S757" s="165"/>
      <c r="T757" s="238"/>
      <c r="U757" s="238"/>
    </row>
    <row r="758" spans="1:21" s="156" customFormat="1" ht="20.100000000000001" customHeight="1" x14ac:dyDescent="0.15">
      <c r="A758" s="162"/>
      <c r="B758" s="162"/>
      <c r="C758" s="162"/>
      <c r="D758" s="162"/>
      <c r="E758" s="162"/>
      <c r="F758" s="163"/>
      <c r="G758" s="163"/>
      <c r="H758" s="163"/>
      <c r="I758" s="164"/>
      <c r="J758" s="165"/>
      <c r="K758" s="165"/>
      <c r="L758" s="165"/>
      <c r="M758" s="166"/>
      <c r="N758" s="165"/>
      <c r="O758" s="165"/>
      <c r="P758" s="165"/>
      <c r="Q758" s="165"/>
      <c r="R758" s="165"/>
      <c r="S758" s="165"/>
      <c r="T758" s="238"/>
      <c r="U758" s="238"/>
    </row>
    <row r="759" spans="1:21" s="156" customFormat="1" ht="20.100000000000001" customHeight="1" x14ac:dyDescent="0.15">
      <c r="A759" s="162"/>
      <c r="B759" s="162"/>
      <c r="C759" s="162"/>
      <c r="D759" s="162"/>
      <c r="E759" s="162"/>
      <c r="F759" s="163"/>
      <c r="G759" s="163"/>
      <c r="H759" s="163"/>
      <c r="I759" s="164"/>
      <c r="J759" s="165"/>
      <c r="K759" s="165"/>
      <c r="L759" s="165"/>
      <c r="M759" s="166"/>
      <c r="N759" s="165"/>
      <c r="O759" s="165"/>
      <c r="P759" s="165"/>
      <c r="Q759" s="165"/>
      <c r="R759" s="165"/>
      <c r="S759" s="165"/>
      <c r="T759" s="238"/>
      <c r="U759" s="238"/>
    </row>
    <row r="760" spans="1:21" s="156" customFormat="1" ht="20.100000000000001" customHeight="1" x14ac:dyDescent="0.15">
      <c r="A760" s="162"/>
      <c r="B760" s="162"/>
      <c r="C760" s="162"/>
      <c r="D760" s="162"/>
      <c r="E760" s="162"/>
      <c r="F760" s="163"/>
      <c r="G760" s="163"/>
      <c r="H760" s="163"/>
      <c r="I760" s="164"/>
      <c r="J760" s="165"/>
      <c r="K760" s="165"/>
      <c r="L760" s="165"/>
      <c r="M760" s="166"/>
      <c r="N760" s="165"/>
      <c r="O760" s="165"/>
      <c r="P760" s="165"/>
      <c r="Q760" s="165"/>
      <c r="R760" s="165"/>
      <c r="S760" s="165"/>
      <c r="T760" s="238"/>
      <c r="U760" s="238"/>
    </row>
    <row r="761" spans="1:21" s="156" customFormat="1" ht="20.100000000000001" customHeight="1" x14ac:dyDescent="0.15">
      <c r="A761" s="162"/>
      <c r="B761" s="162"/>
      <c r="C761" s="162"/>
      <c r="D761" s="162"/>
      <c r="E761" s="162"/>
      <c r="F761" s="163"/>
      <c r="G761" s="163"/>
      <c r="H761" s="163"/>
      <c r="I761" s="164"/>
      <c r="J761" s="165"/>
      <c r="K761" s="165"/>
      <c r="L761" s="165"/>
      <c r="M761" s="166"/>
      <c r="N761" s="165"/>
      <c r="O761" s="165"/>
      <c r="P761" s="165"/>
      <c r="Q761" s="165"/>
      <c r="R761" s="165"/>
      <c r="S761" s="165"/>
      <c r="T761" s="238"/>
      <c r="U761" s="238"/>
    </row>
    <row r="762" spans="1:21" s="156" customFormat="1" ht="20.100000000000001" customHeight="1" x14ac:dyDescent="0.15">
      <c r="A762" s="162"/>
      <c r="B762" s="162"/>
      <c r="C762" s="162"/>
      <c r="D762" s="162"/>
      <c r="E762" s="162"/>
      <c r="F762" s="163"/>
      <c r="G762" s="163"/>
      <c r="H762" s="163"/>
      <c r="I762" s="164"/>
      <c r="J762" s="165"/>
      <c r="K762" s="165"/>
      <c r="L762" s="165"/>
      <c r="M762" s="166"/>
      <c r="N762" s="165"/>
      <c r="O762" s="165"/>
      <c r="P762" s="165"/>
      <c r="Q762" s="165"/>
      <c r="R762" s="165"/>
      <c r="S762" s="165"/>
      <c r="T762" s="238"/>
      <c r="U762" s="238"/>
    </row>
    <row r="763" spans="1:21" s="156" customFormat="1" ht="20.100000000000001" customHeight="1" x14ac:dyDescent="0.15">
      <c r="A763" s="162"/>
      <c r="B763" s="162"/>
      <c r="C763" s="162"/>
      <c r="D763" s="162"/>
      <c r="E763" s="162"/>
      <c r="F763" s="163"/>
      <c r="G763" s="163"/>
      <c r="H763" s="163"/>
      <c r="I763" s="164"/>
      <c r="J763" s="165"/>
      <c r="K763" s="165"/>
      <c r="L763" s="165"/>
      <c r="M763" s="166"/>
      <c r="N763" s="165"/>
      <c r="O763" s="165"/>
      <c r="P763" s="165"/>
      <c r="Q763" s="165"/>
      <c r="R763" s="165"/>
      <c r="S763" s="165"/>
      <c r="T763" s="238"/>
      <c r="U763" s="238"/>
    </row>
    <row r="764" spans="1:21" s="156" customFormat="1" ht="20.100000000000001" customHeight="1" x14ac:dyDescent="0.15">
      <c r="A764" s="162"/>
      <c r="B764" s="162"/>
      <c r="C764" s="162"/>
      <c r="D764" s="162"/>
      <c r="E764" s="162"/>
      <c r="F764" s="163"/>
      <c r="G764" s="163"/>
      <c r="H764" s="163"/>
      <c r="I764" s="164"/>
      <c r="J764" s="165"/>
      <c r="K764" s="165"/>
      <c r="L764" s="165"/>
      <c r="M764" s="166"/>
      <c r="N764" s="165"/>
      <c r="O764" s="165"/>
      <c r="P764" s="165"/>
      <c r="Q764" s="165"/>
      <c r="R764" s="165"/>
      <c r="S764" s="165"/>
      <c r="T764" s="238"/>
      <c r="U764" s="238"/>
    </row>
    <row r="765" spans="1:21" s="156" customFormat="1" ht="20.100000000000001" customHeight="1" x14ac:dyDescent="0.15">
      <c r="A765" s="162"/>
      <c r="B765" s="162"/>
      <c r="C765" s="162"/>
      <c r="D765" s="162"/>
      <c r="E765" s="162"/>
      <c r="F765" s="163"/>
      <c r="G765" s="163"/>
      <c r="H765" s="163"/>
      <c r="I765" s="164"/>
      <c r="J765" s="165"/>
      <c r="K765" s="165"/>
      <c r="L765" s="165"/>
      <c r="M765" s="166"/>
      <c r="N765" s="165"/>
      <c r="O765" s="165"/>
      <c r="P765" s="165"/>
      <c r="Q765" s="165"/>
      <c r="R765" s="165"/>
      <c r="S765" s="165"/>
      <c r="T765" s="238"/>
      <c r="U765" s="238"/>
    </row>
    <row r="766" spans="1:21" s="156" customFormat="1" ht="20.100000000000001" customHeight="1" x14ac:dyDescent="0.15">
      <c r="A766" s="162"/>
      <c r="B766" s="162"/>
      <c r="C766" s="162"/>
      <c r="D766" s="162"/>
      <c r="E766" s="162"/>
      <c r="F766" s="163"/>
      <c r="G766" s="163"/>
      <c r="H766" s="163"/>
      <c r="I766" s="164"/>
      <c r="J766" s="165"/>
      <c r="K766" s="165"/>
      <c r="L766" s="165"/>
      <c r="M766" s="166"/>
      <c r="N766" s="165"/>
      <c r="O766" s="165"/>
      <c r="P766" s="165"/>
      <c r="Q766" s="165"/>
      <c r="R766" s="165"/>
      <c r="S766" s="165"/>
      <c r="T766" s="238"/>
      <c r="U766" s="238"/>
    </row>
    <row r="767" spans="1:21" s="156" customFormat="1" ht="20.100000000000001" customHeight="1" x14ac:dyDescent="0.15">
      <c r="A767" s="162"/>
      <c r="B767" s="162"/>
      <c r="C767" s="162"/>
      <c r="D767" s="162"/>
      <c r="E767" s="162"/>
      <c r="F767" s="163"/>
      <c r="G767" s="163"/>
      <c r="H767" s="163"/>
      <c r="I767" s="164"/>
      <c r="J767" s="165"/>
      <c r="K767" s="165"/>
      <c r="L767" s="165"/>
      <c r="M767" s="166"/>
      <c r="N767" s="165"/>
      <c r="O767" s="165"/>
      <c r="P767" s="165"/>
      <c r="Q767" s="165"/>
      <c r="R767" s="165"/>
      <c r="S767" s="165"/>
      <c r="T767" s="238"/>
      <c r="U767" s="238"/>
    </row>
    <row r="768" spans="1:21" s="156" customFormat="1" ht="20.100000000000001" customHeight="1" x14ac:dyDescent="0.15">
      <c r="A768" s="162"/>
      <c r="B768" s="162"/>
      <c r="C768" s="162"/>
      <c r="D768" s="162"/>
      <c r="E768" s="162"/>
      <c r="F768" s="163"/>
      <c r="G768" s="163"/>
      <c r="H768" s="163"/>
      <c r="I768" s="164"/>
      <c r="J768" s="165"/>
      <c r="K768" s="165"/>
      <c r="L768" s="165"/>
      <c r="M768" s="166"/>
      <c r="N768" s="165"/>
      <c r="O768" s="165"/>
      <c r="P768" s="165"/>
      <c r="Q768" s="165"/>
      <c r="R768" s="165"/>
      <c r="S768" s="165"/>
      <c r="T768" s="238"/>
      <c r="U768" s="238"/>
    </row>
    <row r="769" spans="1:21" s="156" customFormat="1" ht="20.100000000000001" customHeight="1" x14ac:dyDescent="0.15">
      <c r="A769" s="162"/>
      <c r="B769" s="162"/>
      <c r="C769" s="162"/>
      <c r="D769" s="162"/>
      <c r="E769" s="162"/>
      <c r="F769" s="163"/>
      <c r="G769" s="163"/>
      <c r="H769" s="163"/>
      <c r="I769" s="164"/>
      <c r="J769" s="165"/>
      <c r="K769" s="165"/>
      <c r="L769" s="165"/>
      <c r="M769" s="166"/>
      <c r="N769" s="165"/>
      <c r="O769" s="165"/>
      <c r="P769" s="165"/>
      <c r="Q769" s="165"/>
      <c r="R769" s="165"/>
      <c r="S769" s="165"/>
      <c r="T769" s="238"/>
      <c r="U769" s="238"/>
    </row>
    <row r="770" spans="1:21" s="156" customFormat="1" ht="20.100000000000001" customHeight="1" x14ac:dyDescent="0.15">
      <c r="A770" s="162"/>
      <c r="B770" s="162"/>
      <c r="C770" s="162"/>
      <c r="D770" s="162"/>
      <c r="E770" s="162"/>
      <c r="F770" s="163"/>
      <c r="G770" s="163"/>
      <c r="H770" s="163"/>
      <c r="I770" s="164"/>
      <c r="J770" s="165"/>
      <c r="K770" s="165"/>
      <c r="L770" s="165"/>
      <c r="M770" s="166"/>
      <c r="N770" s="165"/>
      <c r="O770" s="165"/>
      <c r="P770" s="165"/>
      <c r="Q770" s="165"/>
      <c r="R770" s="165"/>
      <c r="S770" s="165"/>
      <c r="T770" s="238"/>
      <c r="U770" s="238"/>
    </row>
    <row r="771" spans="1:21" s="156" customFormat="1" ht="20.100000000000001" customHeight="1" x14ac:dyDescent="0.15">
      <c r="A771" s="162"/>
      <c r="B771" s="162"/>
      <c r="C771" s="162"/>
      <c r="D771" s="162"/>
      <c r="E771" s="162"/>
      <c r="F771" s="163"/>
      <c r="G771" s="163"/>
      <c r="H771" s="163"/>
      <c r="I771" s="164"/>
      <c r="J771" s="165"/>
      <c r="K771" s="165"/>
      <c r="L771" s="165"/>
      <c r="M771" s="166"/>
      <c r="N771" s="165"/>
      <c r="O771" s="165"/>
      <c r="P771" s="165"/>
      <c r="Q771" s="165"/>
      <c r="R771" s="165"/>
      <c r="S771" s="165"/>
      <c r="T771" s="238"/>
      <c r="U771" s="238"/>
    </row>
    <row r="772" spans="1:21" s="156" customFormat="1" ht="20.100000000000001" customHeight="1" x14ac:dyDescent="0.15">
      <c r="A772" s="162"/>
      <c r="B772" s="162"/>
      <c r="C772" s="162"/>
      <c r="D772" s="162"/>
      <c r="E772" s="162"/>
      <c r="F772" s="163"/>
      <c r="G772" s="163"/>
      <c r="H772" s="163"/>
      <c r="I772" s="164"/>
      <c r="J772" s="165"/>
      <c r="K772" s="165"/>
      <c r="L772" s="165"/>
      <c r="M772" s="166"/>
      <c r="N772" s="165"/>
      <c r="O772" s="165"/>
      <c r="P772" s="165"/>
      <c r="Q772" s="165"/>
      <c r="R772" s="165"/>
      <c r="S772" s="165"/>
      <c r="T772" s="238"/>
      <c r="U772" s="238"/>
    </row>
    <row r="773" spans="1:21" s="156" customFormat="1" ht="20.100000000000001" customHeight="1" x14ac:dyDescent="0.15">
      <c r="A773" s="162"/>
      <c r="B773" s="162"/>
      <c r="C773" s="162"/>
      <c r="D773" s="162"/>
      <c r="E773" s="162"/>
      <c r="F773" s="163"/>
      <c r="G773" s="163"/>
      <c r="H773" s="163"/>
      <c r="I773" s="164"/>
      <c r="J773" s="165"/>
      <c r="K773" s="165"/>
      <c r="L773" s="165"/>
      <c r="M773" s="166"/>
      <c r="N773" s="165"/>
      <c r="O773" s="165"/>
      <c r="P773" s="165"/>
      <c r="Q773" s="165"/>
      <c r="R773" s="165"/>
      <c r="S773" s="165"/>
      <c r="T773" s="238"/>
      <c r="U773" s="238"/>
    </row>
    <row r="774" spans="1:21" s="156" customFormat="1" ht="20.100000000000001" customHeight="1" x14ac:dyDescent="0.15">
      <c r="A774" s="162"/>
      <c r="B774" s="162"/>
      <c r="C774" s="162"/>
      <c r="D774" s="162"/>
      <c r="E774" s="162"/>
      <c r="F774" s="163"/>
      <c r="G774" s="163"/>
      <c r="H774" s="163"/>
      <c r="I774" s="164"/>
      <c r="J774" s="165"/>
      <c r="K774" s="165"/>
      <c r="L774" s="165"/>
      <c r="M774" s="166"/>
      <c r="N774" s="165"/>
      <c r="O774" s="165"/>
      <c r="P774" s="165"/>
      <c r="Q774" s="165"/>
      <c r="R774" s="165"/>
      <c r="S774" s="165"/>
      <c r="T774" s="238"/>
      <c r="U774" s="238"/>
    </row>
    <row r="775" spans="1:21" s="156" customFormat="1" ht="20.100000000000001" customHeight="1" x14ac:dyDescent="0.15">
      <c r="A775" s="162"/>
      <c r="B775" s="162"/>
      <c r="C775" s="162"/>
      <c r="D775" s="162"/>
      <c r="E775" s="162"/>
      <c r="F775" s="163"/>
      <c r="G775" s="163"/>
      <c r="H775" s="163"/>
      <c r="I775" s="164"/>
      <c r="J775" s="165"/>
      <c r="K775" s="165"/>
      <c r="L775" s="165"/>
      <c r="M775" s="166"/>
      <c r="N775" s="165"/>
      <c r="O775" s="165"/>
      <c r="P775" s="165"/>
      <c r="Q775" s="165"/>
      <c r="R775" s="165"/>
      <c r="S775" s="165"/>
      <c r="T775" s="238"/>
      <c r="U775" s="238"/>
    </row>
    <row r="776" spans="1:21" s="156" customFormat="1" ht="20.100000000000001" customHeight="1" x14ac:dyDescent="0.15">
      <c r="A776" s="162"/>
      <c r="B776" s="162"/>
      <c r="C776" s="162"/>
      <c r="D776" s="162"/>
      <c r="E776" s="162"/>
      <c r="F776" s="163"/>
      <c r="G776" s="163"/>
      <c r="H776" s="163"/>
      <c r="I776" s="164"/>
      <c r="J776" s="165"/>
      <c r="K776" s="165"/>
      <c r="L776" s="165"/>
      <c r="M776" s="166"/>
      <c r="N776" s="165"/>
      <c r="O776" s="165"/>
      <c r="P776" s="165"/>
      <c r="Q776" s="165"/>
      <c r="R776" s="165"/>
      <c r="S776" s="165"/>
      <c r="T776" s="238"/>
      <c r="U776" s="238"/>
    </row>
    <row r="777" spans="1:21" s="156" customFormat="1" ht="20.100000000000001" customHeight="1" x14ac:dyDescent="0.15">
      <c r="A777" s="162"/>
      <c r="B777" s="162"/>
      <c r="C777" s="162"/>
      <c r="D777" s="162"/>
      <c r="E777" s="162"/>
      <c r="F777" s="163"/>
      <c r="G777" s="163"/>
      <c r="H777" s="163"/>
      <c r="I777" s="164"/>
      <c r="J777" s="165"/>
      <c r="K777" s="165"/>
      <c r="L777" s="165"/>
      <c r="M777" s="166"/>
      <c r="N777" s="165"/>
      <c r="O777" s="165"/>
      <c r="P777" s="165"/>
      <c r="Q777" s="165"/>
      <c r="R777" s="165"/>
      <c r="S777" s="165"/>
      <c r="T777" s="238"/>
      <c r="U777" s="238"/>
    </row>
    <row r="778" spans="1:21" s="156" customFormat="1" ht="20.100000000000001" customHeight="1" x14ac:dyDescent="0.15">
      <c r="A778" s="162"/>
      <c r="B778" s="162"/>
      <c r="C778" s="162"/>
      <c r="D778" s="162"/>
      <c r="E778" s="162"/>
      <c r="F778" s="163"/>
      <c r="G778" s="163"/>
      <c r="H778" s="163"/>
      <c r="I778" s="164"/>
      <c r="J778" s="165"/>
      <c r="K778" s="165"/>
      <c r="L778" s="165"/>
      <c r="M778" s="166"/>
      <c r="N778" s="165"/>
      <c r="O778" s="165"/>
      <c r="P778" s="165"/>
      <c r="Q778" s="165"/>
      <c r="R778" s="165"/>
      <c r="S778" s="165"/>
      <c r="T778" s="238"/>
      <c r="U778" s="238"/>
    </row>
    <row r="779" spans="1:21" s="156" customFormat="1" ht="20.100000000000001" customHeight="1" x14ac:dyDescent="0.15">
      <c r="A779" s="162"/>
      <c r="B779" s="162"/>
      <c r="C779" s="162"/>
      <c r="D779" s="162"/>
      <c r="E779" s="162"/>
      <c r="F779" s="163"/>
      <c r="G779" s="163"/>
      <c r="H779" s="163"/>
      <c r="I779" s="164"/>
      <c r="J779" s="165"/>
      <c r="K779" s="165"/>
      <c r="L779" s="165"/>
      <c r="M779" s="166"/>
      <c r="N779" s="165"/>
      <c r="O779" s="165"/>
      <c r="P779" s="165"/>
      <c r="Q779" s="165"/>
      <c r="R779" s="165"/>
      <c r="S779" s="165"/>
      <c r="T779" s="238"/>
      <c r="U779" s="238"/>
    </row>
    <row r="780" spans="1:21" s="156" customFormat="1" ht="20.100000000000001" customHeight="1" x14ac:dyDescent="0.15">
      <c r="A780" s="162"/>
      <c r="B780" s="162"/>
      <c r="C780" s="162"/>
      <c r="D780" s="162"/>
      <c r="E780" s="162"/>
      <c r="F780" s="163"/>
      <c r="G780" s="163"/>
      <c r="H780" s="163"/>
      <c r="I780" s="164"/>
      <c r="J780" s="165"/>
      <c r="K780" s="165"/>
      <c r="L780" s="165"/>
      <c r="M780" s="166"/>
      <c r="N780" s="165"/>
      <c r="O780" s="165"/>
      <c r="P780" s="165"/>
      <c r="Q780" s="165"/>
      <c r="R780" s="165"/>
      <c r="S780" s="165"/>
      <c r="T780" s="238"/>
      <c r="U780" s="238"/>
    </row>
    <row r="781" spans="1:21" s="156" customFormat="1" ht="20.100000000000001" customHeight="1" x14ac:dyDescent="0.15">
      <c r="A781" s="162"/>
      <c r="B781" s="162"/>
      <c r="C781" s="162"/>
      <c r="D781" s="162"/>
      <c r="E781" s="162"/>
      <c r="F781" s="163"/>
      <c r="G781" s="163"/>
      <c r="H781" s="163"/>
      <c r="I781" s="164"/>
      <c r="J781" s="165"/>
      <c r="K781" s="165"/>
      <c r="L781" s="165"/>
      <c r="M781" s="166"/>
      <c r="N781" s="165"/>
      <c r="O781" s="165"/>
      <c r="P781" s="165"/>
      <c r="Q781" s="165"/>
      <c r="R781" s="165"/>
      <c r="S781" s="165"/>
      <c r="T781" s="238"/>
      <c r="U781" s="238"/>
    </row>
    <row r="782" spans="1:21" s="156" customFormat="1" ht="20.100000000000001" customHeight="1" x14ac:dyDescent="0.15">
      <c r="A782" s="162"/>
      <c r="B782" s="162"/>
      <c r="C782" s="162"/>
      <c r="D782" s="162"/>
      <c r="E782" s="162"/>
      <c r="F782" s="163"/>
      <c r="G782" s="163"/>
      <c r="H782" s="163"/>
      <c r="I782" s="164"/>
      <c r="J782" s="165"/>
      <c r="K782" s="165"/>
      <c r="L782" s="165"/>
      <c r="M782" s="166"/>
      <c r="N782" s="165"/>
      <c r="O782" s="165"/>
      <c r="P782" s="165"/>
      <c r="Q782" s="165"/>
      <c r="R782" s="165"/>
      <c r="S782" s="165"/>
      <c r="T782" s="238"/>
      <c r="U782" s="238"/>
    </row>
    <row r="783" spans="1:21" s="156" customFormat="1" ht="20.100000000000001" customHeight="1" x14ac:dyDescent="0.15">
      <c r="A783" s="162"/>
      <c r="B783" s="162"/>
      <c r="C783" s="162"/>
      <c r="D783" s="162"/>
      <c r="E783" s="162"/>
      <c r="F783" s="163"/>
      <c r="G783" s="163"/>
      <c r="H783" s="163"/>
      <c r="I783" s="164"/>
      <c r="J783" s="165"/>
      <c r="K783" s="165"/>
      <c r="L783" s="165"/>
      <c r="M783" s="166"/>
      <c r="N783" s="165"/>
      <c r="O783" s="165"/>
      <c r="P783" s="165"/>
      <c r="Q783" s="165"/>
      <c r="R783" s="165"/>
      <c r="S783" s="165"/>
      <c r="T783" s="238"/>
      <c r="U783" s="238"/>
    </row>
    <row r="784" spans="1:21" s="156" customFormat="1" ht="20.100000000000001" customHeight="1" x14ac:dyDescent="0.15">
      <c r="A784" s="162"/>
      <c r="B784" s="162"/>
      <c r="C784" s="162"/>
      <c r="D784" s="162"/>
      <c r="E784" s="162"/>
      <c r="F784" s="163"/>
      <c r="G784" s="163"/>
      <c r="H784" s="163"/>
      <c r="I784" s="164"/>
      <c r="J784" s="165"/>
      <c r="K784" s="165"/>
      <c r="L784" s="165"/>
      <c r="M784" s="166"/>
      <c r="N784" s="165"/>
      <c r="O784" s="165"/>
      <c r="P784" s="165"/>
      <c r="Q784" s="165"/>
      <c r="R784" s="165"/>
      <c r="S784" s="165"/>
      <c r="T784" s="238"/>
      <c r="U784" s="238"/>
    </row>
    <row r="785" spans="1:21" s="156" customFormat="1" ht="20.100000000000001" customHeight="1" x14ac:dyDescent="0.15">
      <c r="A785" s="162"/>
      <c r="B785" s="162"/>
      <c r="C785" s="162"/>
      <c r="D785" s="162"/>
      <c r="E785" s="162"/>
      <c r="F785" s="163"/>
      <c r="G785" s="163"/>
      <c r="H785" s="163"/>
      <c r="I785" s="164"/>
      <c r="J785" s="165"/>
      <c r="K785" s="165"/>
      <c r="L785" s="165"/>
      <c r="M785" s="166"/>
      <c r="N785" s="165"/>
      <c r="O785" s="165"/>
      <c r="P785" s="165"/>
      <c r="Q785" s="165"/>
      <c r="R785" s="165"/>
      <c r="S785" s="165"/>
      <c r="T785" s="238"/>
      <c r="U785" s="238"/>
    </row>
    <row r="786" spans="1:21" s="156" customFormat="1" ht="20.100000000000001" customHeight="1" x14ac:dyDescent="0.15">
      <c r="A786" s="162"/>
      <c r="B786" s="162"/>
      <c r="C786" s="162"/>
      <c r="D786" s="162"/>
      <c r="E786" s="162"/>
      <c r="F786" s="163"/>
      <c r="G786" s="163"/>
      <c r="H786" s="163"/>
      <c r="I786" s="164"/>
      <c r="J786" s="165"/>
      <c r="K786" s="165"/>
      <c r="L786" s="165"/>
      <c r="M786" s="166"/>
      <c r="N786" s="165"/>
      <c r="O786" s="165"/>
      <c r="P786" s="165"/>
      <c r="Q786" s="165"/>
      <c r="R786" s="165"/>
      <c r="S786" s="165"/>
      <c r="T786" s="238"/>
      <c r="U786" s="238"/>
    </row>
    <row r="787" spans="1:21" s="156" customFormat="1" ht="20.100000000000001" customHeight="1" x14ac:dyDescent="0.15">
      <c r="A787" s="162"/>
      <c r="B787" s="162"/>
      <c r="C787" s="162"/>
      <c r="D787" s="162"/>
      <c r="E787" s="162"/>
      <c r="F787" s="163"/>
      <c r="G787" s="163"/>
      <c r="H787" s="163"/>
      <c r="I787" s="164"/>
      <c r="J787" s="165"/>
      <c r="K787" s="165"/>
      <c r="L787" s="165"/>
      <c r="M787" s="166"/>
      <c r="N787" s="165"/>
      <c r="O787" s="165"/>
      <c r="P787" s="165"/>
      <c r="Q787" s="165"/>
      <c r="R787" s="165"/>
      <c r="S787" s="165"/>
      <c r="T787" s="238"/>
      <c r="U787" s="238"/>
    </row>
    <row r="788" spans="1:21" s="156" customFormat="1" ht="20.100000000000001" customHeight="1" x14ac:dyDescent="0.15">
      <c r="A788" s="162"/>
      <c r="B788" s="162"/>
      <c r="C788" s="162"/>
      <c r="D788" s="162"/>
      <c r="E788" s="162"/>
      <c r="F788" s="163"/>
      <c r="G788" s="163"/>
      <c r="H788" s="163"/>
      <c r="I788" s="164"/>
      <c r="J788" s="165"/>
      <c r="K788" s="165"/>
      <c r="L788" s="165"/>
      <c r="M788" s="166"/>
      <c r="N788" s="165"/>
      <c r="O788" s="165"/>
      <c r="P788" s="165"/>
      <c r="Q788" s="165"/>
      <c r="R788" s="165"/>
      <c r="S788" s="165"/>
      <c r="T788" s="238"/>
      <c r="U788" s="238"/>
    </row>
    <row r="789" spans="1:21" s="156" customFormat="1" ht="20.100000000000001" customHeight="1" x14ac:dyDescent="0.15">
      <c r="A789" s="162"/>
      <c r="B789" s="162"/>
      <c r="C789" s="162"/>
      <c r="D789" s="162"/>
      <c r="E789" s="162"/>
      <c r="F789" s="163"/>
      <c r="G789" s="163"/>
      <c r="H789" s="163"/>
      <c r="I789" s="164"/>
      <c r="J789" s="165"/>
      <c r="K789" s="165"/>
      <c r="L789" s="165"/>
      <c r="M789" s="166"/>
      <c r="N789" s="165"/>
      <c r="O789" s="165"/>
      <c r="P789" s="165"/>
      <c r="Q789" s="165"/>
      <c r="R789" s="165"/>
      <c r="S789" s="165"/>
      <c r="T789" s="238"/>
      <c r="U789" s="238"/>
    </row>
    <row r="790" spans="1:21" s="156" customFormat="1" ht="20.100000000000001" customHeight="1" x14ac:dyDescent="0.15">
      <c r="A790" s="162"/>
      <c r="B790" s="162"/>
      <c r="C790" s="162"/>
      <c r="D790" s="162"/>
      <c r="E790" s="162"/>
      <c r="F790" s="163"/>
      <c r="G790" s="163"/>
      <c r="H790" s="163"/>
      <c r="I790" s="164"/>
      <c r="J790" s="165"/>
      <c r="K790" s="165"/>
      <c r="L790" s="165"/>
      <c r="M790" s="166"/>
      <c r="N790" s="165"/>
      <c r="O790" s="165"/>
      <c r="P790" s="165"/>
      <c r="Q790" s="165"/>
      <c r="R790" s="165"/>
      <c r="S790" s="165"/>
      <c r="T790" s="238"/>
      <c r="U790" s="238"/>
    </row>
    <row r="791" spans="1:21" s="156" customFormat="1" ht="20.100000000000001" customHeight="1" x14ac:dyDescent="0.15">
      <c r="A791" s="162"/>
      <c r="B791" s="162"/>
      <c r="C791" s="162"/>
      <c r="D791" s="162"/>
      <c r="E791" s="162"/>
      <c r="F791" s="163"/>
      <c r="G791" s="163"/>
      <c r="H791" s="163"/>
      <c r="I791" s="164"/>
      <c r="J791" s="165"/>
      <c r="K791" s="165"/>
      <c r="L791" s="165"/>
      <c r="M791" s="166"/>
      <c r="N791" s="165"/>
      <c r="O791" s="165"/>
      <c r="P791" s="165"/>
      <c r="Q791" s="165"/>
      <c r="R791" s="165"/>
      <c r="S791" s="165"/>
      <c r="T791" s="238"/>
      <c r="U791" s="238"/>
    </row>
    <row r="792" spans="1:21" s="156" customFormat="1" ht="20.100000000000001" customHeight="1" x14ac:dyDescent="0.15">
      <c r="A792" s="162"/>
      <c r="B792" s="162"/>
      <c r="C792" s="162"/>
      <c r="D792" s="162"/>
      <c r="E792" s="162"/>
      <c r="F792" s="163"/>
      <c r="G792" s="163"/>
      <c r="H792" s="163"/>
      <c r="I792" s="164"/>
      <c r="J792" s="165"/>
      <c r="K792" s="165"/>
      <c r="L792" s="165"/>
      <c r="M792" s="166"/>
      <c r="N792" s="165"/>
      <c r="O792" s="165"/>
      <c r="P792" s="165"/>
      <c r="Q792" s="165"/>
      <c r="R792" s="165"/>
      <c r="S792" s="165"/>
      <c r="T792" s="238"/>
      <c r="U792" s="238"/>
    </row>
    <row r="793" spans="1:21" s="156" customFormat="1" ht="20.100000000000001" customHeight="1" x14ac:dyDescent="0.15">
      <c r="A793" s="162"/>
      <c r="B793" s="162"/>
      <c r="C793" s="162"/>
      <c r="D793" s="162"/>
      <c r="E793" s="162"/>
      <c r="F793" s="163"/>
      <c r="G793" s="163"/>
      <c r="H793" s="163"/>
      <c r="I793" s="164"/>
      <c r="J793" s="165"/>
      <c r="K793" s="165"/>
      <c r="L793" s="165"/>
      <c r="M793" s="166"/>
      <c r="N793" s="165"/>
      <c r="O793" s="165"/>
      <c r="P793" s="165"/>
      <c r="Q793" s="165"/>
      <c r="R793" s="165"/>
      <c r="S793" s="165"/>
      <c r="T793" s="238"/>
      <c r="U793" s="238"/>
    </row>
    <row r="794" spans="1:21" s="156" customFormat="1" ht="20.100000000000001" customHeight="1" x14ac:dyDescent="0.15">
      <c r="A794" s="162"/>
      <c r="B794" s="162"/>
      <c r="C794" s="162"/>
      <c r="D794" s="162"/>
      <c r="E794" s="162"/>
      <c r="F794" s="163"/>
      <c r="G794" s="163"/>
      <c r="H794" s="163"/>
      <c r="I794" s="164"/>
      <c r="J794" s="165"/>
      <c r="K794" s="165"/>
      <c r="L794" s="165"/>
      <c r="M794" s="166"/>
      <c r="N794" s="165"/>
      <c r="O794" s="165"/>
      <c r="P794" s="165"/>
      <c r="Q794" s="165"/>
      <c r="R794" s="165"/>
      <c r="S794" s="165"/>
      <c r="T794" s="238"/>
      <c r="U794" s="238"/>
    </row>
    <row r="795" spans="1:21" s="156" customFormat="1" ht="20.100000000000001" customHeight="1" x14ac:dyDescent="0.15">
      <c r="A795" s="162"/>
      <c r="B795" s="162"/>
      <c r="C795" s="162"/>
      <c r="D795" s="162"/>
      <c r="E795" s="162"/>
      <c r="F795" s="163"/>
      <c r="G795" s="163"/>
      <c r="H795" s="163"/>
      <c r="I795" s="164"/>
      <c r="J795" s="165"/>
      <c r="K795" s="165"/>
      <c r="L795" s="165"/>
      <c r="M795" s="166"/>
      <c r="N795" s="165"/>
      <c r="O795" s="165"/>
      <c r="P795" s="165"/>
      <c r="Q795" s="165"/>
      <c r="R795" s="165"/>
      <c r="S795" s="165"/>
      <c r="T795" s="238"/>
      <c r="U795" s="238"/>
    </row>
    <row r="796" spans="1:21" s="156" customFormat="1" ht="20.100000000000001" customHeight="1" x14ac:dyDescent="0.15">
      <c r="A796" s="162"/>
      <c r="B796" s="162"/>
      <c r="C796" s="162"/>
      <c r="D796" s="162"/>
      <c r="E796" s="162"/>
      <c r="F796" s="163"/>
      <c r="G796" s="163"/>
      <c r="H796" s="163"/>
      <c r="I796" s="164"/>
      <c r="J796" s="165"/>
      <c r="K796" s="165"/>
      <c r="L796" s="165"/>
      <c r="M796" s="166"/>
      <c r="N796" s="165"/>
      <c r="O796" s="165"/>
      <c r="P796" s="165"/>
      <c r="Q796" s="165"/>
      <c r="R796" s="165"/>
      <c r="S796" s="165"/>
      <c r="T796" s="238"/>
      <c r="U796" s="238"/>
    </row>
    <row r="797" spans="1:21" s="156" customFormat="1" ht="20.100000000000001" customHeight="1" x14ac:dyDescent="0.15">
      <c r="A797" s="162"/>
      <c r="B797" s="162"/>
      <c r="C797" s="162"/>
      <c r="D797" s="162"/>
      <c r="E797" s="162"/>
      <c r="F797" s="163"/>
      <c r="G797" s="163"/>
      <c r="H797" s="163"/>
      <c r="I797" s="164"/>
      <c r="J797" s="165"/>
      <c r="K797" s="165"/>
      <c r="L797" s="165"/>
      <c r="M797" s="166"/>
      <c r="N797" s="165"/>
      <c r="O797" s="165"/>
      <c r="P797" s="165"/>
      <c r="Q797" s="165"/>
      <c r="R797" s="165"/>
      <c r="S797" s="165"/>
      <c r="T797" s="238"/>
      <c r="U797" s="238"/>
    </row>
    <row r="798" spans="1:21" s="156" customFormat="1" ht="20.100000000000001" customHeight="1" x14ac:dyDescent="0.15">
      <c r="A798" s="162"/>
      <c r="B798" s="162"/>
      <c r="C798" s="162"/>
      <c r="D798" s="162"/>
      <c r="E798" s="162"/>
      <c r="F798" s="163"/>
      <c r="G798" s="163"/>
      <c r="H798" s="163"/>
      <c r="I798" s="164"/>
      <c r="J798" s="165"/>
      <c r="K798" s="165"/>
      <c r="L798" s="165"/>
      <c r="M798" s="166"/>
      <c r="N798" s="165"/>
      <c r="O798" s="165"/>
      <c r="P798" s="165"/>
      <c r="Q798" s="165"/>
      <c r="R798" s="165"/>
      <c r="S798" s="165"/>
      <c r="T798" s="238"/>
      <c r="U798" s="238"/>
    </row>
    <row r="799" spans="1:21" s="156" customFormat="1" ht="20.100000000000001" customHeight="1" x14ac:dyDescent="0.15">
      <c r="A799" s="162"/>
      <c r="B799" s="162"/>
      <c r="C799" s="162"/>
      <c r="D799" s="162"/>
      <c r="E799" s="162"/>
      <c r="F799" s="163"/>
      <c r="G799" s="163"/>
      <c r="H799" s="163"/>
      <c r="I799" s="164"/>
      <c r="J799" s="165"/>
      <c r="K799" s="165"/>
      <c r="L799" s="165"/>
      <c r="M799" s="166"/>
      <c r="N799" s="165"/>
      <c r="O799" s="165"/>
      <c r="P799" s="165"/>
      <c r="Q799" s="165"/>
      <c r="R799" s="165"/>
      <c r="S799" s="165"/>
      <c r="T799" s="238"/>
      <c r="U799" s="238"/>
    </row>
    <row r="800" spans="1:21" s="156" customFormat="1" ht="20.100000000000001" customHeight="1" x14ac:dyDescent="0.15">
      <c r="A800" s="162"/>
      <c r="B800" s="162"/>
      <c r="C800" s="162"/>
      <c r="D800" s="162"/>
      <c r="E800" s="162"/>
      <c r="F800" s="163"/>
      <c r="G800" s="163"/>
      <c r="H800" s="163"/>
      <c r="I800" s="164"/>
      <c r="J800" s="165"/>
      <c r="K800" s="165"/>
      <c r="L800" s="165"/>
      <c r="M800" s="166"/>
      <c r="N800" s="165"/>
      <c r="O800" s="165"/>
      <c r="P800" s="165"/>
      <c r="Q800" s="165"/>
      <c r="R800" s="165"/>
      <c r="S800" s="165"/>
      <c r="T800" s="238"/>
      <c r="U800" s="238"/>
    </row>
    <row r="801" spans="1:21" s="156" customFormat="1" ht="20.100000000000001" customHeight="1" x14ac:dyDescent="0.15">
      <c r="A801" s="162"/>
      <c r="B801" s="162"/>
      <c r="C801" s="162"/>
      <c r="D801" s="162"/>
      <c r="E801" s="162"/>
      <c r="F801" s="163"/>
      <c r="G801" s="163"/>
      <c r="H801" s="163"/>
      <c r="I801" s="164"/>
      <c r="J801" s="165"/>
      <c r="K801" s="165"/>
      <c r="L801" s="165"/>
      <c r="M801" s="166"/>
      <c r="N801" s="165"/>
      <c r="O801" s="165"/>
      <c r="P801" s="165"/>
      <c r="Q801" s="165"/>
      <c r="R801" s="165"/>
      <c r="S801" s="165"/>
      <c r="T801" s="238"/>
      <c r="U801" s="238"/>
    </row>
    <row r="802" spans="1:21" s="156" customFormat="1" ht="20.100000000000001" customHeight="1" x14ac:dyDescent="0.15">
      <c r="A802" s="162"/>
      <c r="B802" s="162"/>
      <c r="C802" s="162"/>
      <c r="D802" s="162"/>
      <c r="E802" s="162"/>
      <c r="F802" s="163"/>
      <c r="G802" s="163"/>
      <c r="H802" s="163"/>
      <c r="I802" s="164"/>
      <c r="J802" s="165"/>
      <c r="K802" s="165"/>
      <c r="L802" s="165"/>
      <c r="M802" s="166"/>
      <c r="N802" s="165"/>
      <c r="O802" s="165"/>
      <c r="P802" s="165"/>
      <c r="Q802" s="165"/>
      <c r="R802" s="165"/>
      <c r="S802" s="165"/>
      <c r="T802" s="238"/>
      <c r="U802" s="238"/>
    </row>
    <row r="803" spans="1:21" s="156" customFormat="1" ht="20.100000000000001" customHeight="1" x14ac:dyDescent="0.15">
      <c r="A803" s="162"/>
      <c r="B803" s="162"/>
      <c r="C803" s="162"/>
      <c r="D803" s="162"/>
      <c r="E803" s="162"/>
      <c r="F803" s="163"/>
      <c r="G803" s="163"/>
      <c r="H803" s="163"/>
      <c r="I803" s="164"/>
      <c r="J803" s="165"/>
      <c r="K803" s="165"/>
      <c r="L803" s="165"/>
      <c r="M803" s="166"/>
      <c r="N803" s="165"/>
      <c r="O803" s="165"/>
      <c r="P803" s="165"/>
      <c r="Q803" s="165"/>
      <c r="R803" s="165"/>
      <c r="S803" s="165"/>
      <c r="T803" s="238"/>
      <c r="U803" s="238"/>
    </row>
    <row r="804" spans="1:21" s="156" customFormat="1" ht="20.100000000000001" customHeight="1" x14ac:dyDescent="0.15">
      <c r="A804" s="162"/>
      <c r="B804" s="162"/>
      <c r="C804" s="162"/>
      <c r="D804" s="162"/>
      <c r="E804" s="162"/>
      <c r="F804" s="163"/>
      <c r="G804" s="163"/>
      <c r="H804" s="163"/>
      <c r="I804" s="164"/>
      <c r="J804" s="165"/>
      <c r="K804" s="165"/>
      <c r="L804" s="165"/>
      <c r="M804" s="166"/>
      <c r="N804" s="165"/>
      <c r="O804" s="165"/>
      <c r="P804" s="165"/>
      <c r="Q804" s="165"/>
      <c r="R804" s="165"/>
      <c r="S804" s="165"/>
      <c r="T804" s="238"/>
      <c r="U804" s="238"/>
    </row>
    <row r="805" spans="1:21" s="156" customFormat="1" ht="20.100000000000001" customHeight="1" x14ac:dyDescent="0.15">
      <c r="A805" s="162"/>
      <c r="B805" s="162"/>
      <c r="C805" s="162"/>
      <c r="D805" s="162"/>
      <c r="E805" s="162"/>
      <c r="F805" s="163"/>
      <c r="G805" s="163"/>
      <c r="H805" s="163"/>
      <c r="I805" s="164"/>
      <c r="J805" s="165"/>
      <c r="K805" s="165"/>
      <c r="L805" s="165"/>
      <c r="M805" s="166"/>
      <c r="N805" s="165"/>
      <c r="O805" s="165"/>
      <c r="P805" s="165"/>
      <c r="Q805" s="165"/>
      <c r="R805" s="165"/>
      <c r="S805" s="165"/>
      <c r="T805" s="238"/>
      <c r="U805" s="238"/>
    </row>
    <row r="806" spans="1:21" s="156" customFormat="1" ht="20.100000000000001" customHeight="1" x14ac:dyDescent="0.15">
      <c r="A806" s="162"/>
      <c r="B806" s="162"/>
      <c r="C806" s="162"/>
      <c r="D806" s="162"/>
      <c r="E806" s="162"/>
      <c r="F806" s="163"/>
      <c r="G806" s="163"/>
      <c r="H806" s="163"/>
      <c r="I806" s="164"/>
      <c r="J806" s="165"/>
      <c r="K806" s="165"/>
      <c r="L806" s="165"/>
      <c r="M806" s="166"/>
      <c r="N806" s="165"/>
      <c r="O806" s="165"/>
      <c r="P806" s="165"/>
      <c r="Q806" s="165"/>
      <c r="R806" s="165"/>
      <c r="S806" s="165"/>
      <c r="T806" s="238"/>
      <c r="U806" s="238"/>
    </row>
    <row r="807" spans="1:21" s="156" customFormat="1" ht="20.100000000000001" customHeight="1" x14ac:dyDescent="0.15">
      <c r="A807" s="162"/>
      <c r="B807" s="162"/>
      <c r="C807" s="162"/>
      <c r="D807" s="162"/>
      <c r="E807" s="162"/>
      <c r="F807" s="163"/>
      <c r="G807" s="163"/>
      <c r="H807" s="163"/>
      <c r="I807" s="164"/>
      <c r="J807" s="165"/>
      <c r="K807" s="165"/>
      <c r="L807" s="165"/>
      <c r="M807" s="166"/>
      <c r="N807" s="165"/>
      <c r="O807" s="165"/>
      <c r="P807" s="165"/>
      <c r="Q807" s="165"/>
      <c r="R807" s="165"/>
      <c r="S807" s="165"/>
      <c r="T807" s="238"/>
      <c r="U807" s="238"/>
    </row>
    <row r="808" spans="1:21" s="156" customFormat="1" ht="20.100000000000001" customHeight="1" x14ac:dyDescent="0.15">
      <c r="A808" s="162"/>
      <c r="B808" s="162"/>
      <c r="C808" s="162"/>
      <c r="D808" s="162"/>
      <c r="E808" s="162"/>
      <c r="F808" s="163"/>
      <c r="G808" s="163"/>
      <c r="H808" s="163"/>
      <c r="I808" s="164"/>
      <c r="J808" s="165"/>
      <c r="K808" s="165"/>
      <c r="L808" s="165"/>
      <c r="M808" s="166"/>
      <c r="N808" s="165"/>
      <c r="O808" s="165"/>
      <c r="P808" s="165"/>
      <c r="Q808" s="165"/>
      <c r="R808" s="165"/>
      <c r="S808" s="165"/>
      <c r="T808" s="238"/>
      <c r="U808" s="238"/>
    </row>
    <row r="809" spans="1:21" s="156" customFormat="1" ht="20.100000000000001" customHeight="1" x14ac:dyDescent="0.15">
      <c r="A809" s="162"/>
      <c r="B809" s="162"/>
      <c r="C809" s="162"/>
      <c r="D809" s="162"/>
      <c r="E809" s="162"/>
      <c r="F809" s="163"/>
      <c r="G809" s="163"/>
      <c r="H809" s="163"/>
      <c r="I809" s="164"/>
      <c r="J809" s="165"/>
      <c r="K809" s="165"/>
      <c r="L809" s="165"/>
      <c r="M809" s="166"/>
      <c r="N809" s="165"/>
      <c r="O809" s="165"/>
      <c r="P809" s="165"/>
      <c r="Q809" s="165"/>
      <c r="R809" s="165"/>
      <c r="S809" s="165"/>
      <c r="T809" s="238"/>
      <c r="U809" s="238"/>
    </row>
    <row r="810" spans="1:21" s="156" customFormat="1" ht="20.100000000000001" customHeight="1" x14ac:dyDescent="0.15">
      <c r="A810" s="162"/>
      <c r="B810" s="162"/>
      <c r="C810" s="162"/>
      <c r="D810" s="162"/>
      <c r="E810" s="162"/>
      <c r="F810" s="163"/>
      <c r="G810" s="163"/>
      <c r="H810" s="163"/>
      <c r="I810" s="164"/>
      <c r="J810" s="165"/>
      <c r="K810" s="165"/>
      <c r="L810" s="165"/>
      <c r="M810" s="166"/>
      <c r="N810" s="165"/>
      <c r="O810" s="165"/>
      <c r="P810" s="165"/>
      <c r="Q810" s="165"/>
      <c r="R810" s="165"/>
      <c r="S810" s="165"/>
      <c r="T810" s="238"/>
      <c r="U810" s="238"/>
    </row>
    <row r="811" spans="1:21" s="156" customFormat="1" ht="20.100000000000001" customHeight="1" x14ac:dyDescent="0.15">
      <c r="A811" s="162"/>
      <c r="B811" s="162"/>
      <c r="C811" s="162"/>
      <c r="D811" s="162"/>
      <c r="E811" s="162"/>
      <c r="F811" s="163"/>
      <c r="G811" s="163"/>
      <c r="H811" s="163"/>
      <c r="I811" s="164"/>
      <c r="J811" s="165"/>
      <c r="K811" s="165"/>
      <c r="L811" s="165"/>
      <c r="M811" s="166"/>
      <c r="N811" s="165"/>
      <c r="O811" s="165"/>
      <c r="P811" s="165"/>
      <c r="Q811" s="165"/>
      <c r="R811" s="165"/>
      <c r="S811" s="165"/>
      <c r="T811" s="238"/>
      <c r="U811" s="238"/>
    </row>
    <row r="812" spans="1:21" s="156" customFormat="1" ht="20.100000000000001" customHeight="1" x14ac:dyDescent="0.15">
      <c r="A812" s="162"/>
      <c r="B812" s="162"/>
      <c r="C812" s="162"/>
      <c r="D812" s="162"/>
      <c r="E812" s="162"/>
      <c r="F812" s="163"/>
      <c r="G812" s="163"/>
      <c r="H812" s="163"/>
      <c r="I812" s="164"/>
      <c r="J812" s="165"/>
      <c r="K812" s="165"/>
      <c r="L812" s="165"/>
      <c r="M812" s="166"/>
      <c r="N812" s="165"/>
      <c r="O812" s="165"/>
      <c r="P812" s="165"/>
      <c r="Q812" s="165"/>
      <c r="R812" s="165"/>
      <c r="S812" s="165"/>
      <c r="T812" s="238"/>
      <c r="U812" s="238"/>
    </row>
    <row r="813" spans="1:21" s="156" customFormat="1" ht="20.100000000000001" customHeight="1" x14ac:dyDescent="0.15">
      <c r="A813" s="162"/>
      <c r="B813" s="162"/>
      <c r="C813" s="162"/>
      <c r="D813" s="162"/>
      <c r="E813" s="162"/>
      <c r="F813" s="163"/>
      <c r="G813" s="163"/>
      <c r="H813" s="163"/>
      <c r="I813" s="164"/>
      <c r="J813" s="165"/>
      <c r="K813" s="165"/>
      <c r="L813" s="165"/>
      <c r="M813" s="166"/>
      <c r="N813" s="165"/>
      <c r="O813" s="165"/>
      <c r="P813" s="165"/>
      <c r="Q813" s="165"/>
      <c r="R813" s="165"/>
      <c r="S813" s="165"/>
      <c r="T813" s="238"/>
      <c r="U813" s="238"/>
    </row>
    <row r="814" spans="1:21" s="156" customFormat="1" ht="20.100000000000001" customHeight="1" x14ac:dyDescent="0.15">
      <c r="A814" s="162"/>
      <c r="B814" s="162"/>
      <c r="C814" s="162"/>
      <c r="D814" s="162"/>
      <c r="E814" s="162"/>
      <c r="F814" s="163"/>
      <c r="G814" s="163"/>
      <c r="H814" s="163"/>
      <c r="I814" s="164"/>
      <c r="J814" s="165"/>
      <c r="K814" s="165"/>
      <c r="L814" s="165"/>
      <c r="M814" s="166"/>
      <c r="N814" s="165"/>
      <c r="O814" s="165"/>
      <c r="P814" s="165"/>
      <c r="Q814" s="165"/>
      <c r="R814" s="165"/>
      <c r="S814" s="165"/>
      <c r="T814" s="238"/>
      <c r="U814" s="238"/>
    </row>
    <row r="815" spans="1:21" s="156" customFormat="1" ht="20.100000000000001" customHeight="1" x14ac:dyDescent="0.15">
      <c r="A815" s="162"/>
      <c r="B815" s="162"/>
      <c r="C815" s="162"/>
      <c r="D815" s="162"/>
      <c r="E815" s="162"/>
      <c r="F815" s="163"/>
      <c r="G815" s="163"/>
      <c r="H815" s="163"/>
      <c r="I815" s="164"/>
      <c r="J815" s="165"/>
      <c r="K815" s="165"/>
      <c r="L815" s="165"/>
      <c r="M815" s="166"/>
      <c r="N815" s="165"/>
      <c r="O815" s="165"/>
      <c r="P815" s="165"/>
      <c r="Q815" s="165"/>
      <c r="R815" s="165"/>
      <c r="S815" s="165"/>
      <c r="T815" s="238"/>
      <c r="U815" s="238"/>
    </row>
    <row r="816" spans="1:21" s="156" customFormat="1" ht="20.100000000000001" customHeight="1" x14ac:dyDescent="0.15">
      <c r="A816" s="162"/>
      <c r="B816" s="162"/>
      <c r="C816" s="162"/>
      <c r="D816" s="162"/>
      <c r="E816" s="162"/>
      <c r="F816" s="163"/>
      <c r="G816" s="163"/>
      <c r="H816" s="163"/>
      <c r="I816" s="164"/>
      <c r="J816" s="165"/>
      <c r="K816" s="165"/>
      <c r="L816" s="165"/>
      <c r="M816" s="166"/>
      <c r="N816" s="165"/>
      <c r="O816" s="165"/>
      <c r="P816" s="165"/>
      <c r="Q816" s="165"/>
      <c r="R816" s="165"/>
      <c r="S816" s="165"/>
      <c r="T816" s="238"/>
      <c r="U816" s="238"/>
    </row>
    <row r="817" spans="1:21" s="156" customFormat="1" ht="20.100000000000001" customHeight="1" x14ac:dyDescent="0.15">
      <c r="A817" s="162"/>
      <c r="B817" s="162"/>
      <c r="C817" s="162"/>
      <c r="D817" s="162"/>
      <c r="E817" s="162"/>
      <c r="F817" s="163"/>
      <c r="G817" s="163"/>
      <c r="H817" s="163"/>
      <c r="I817" s="164"/>
      <c r="J817" s="165"/>
      <c r="K817" s="165"/>
      <c r="L817" s="165"/>
      <c r="M817" s="166"/>
      <c r="N817" s="165"/>
      <c r="O817" s="165"/>
      <c r="P817" s="165"/>
      <c r="Q817" s="165"/>
      <c r="R817" s="165"/>
      <c r="S817" s="165"/>
      <c r="T817" s="238"/>
      <c r="U817" s="238"/>
    </row>
    <row r="818" spans="1:21" s="156" customFormat="1" ht="20.100000000000001" customHeight="1" x14ac:dyDescent="0.15">
      <c r="A818" s="162"/>
      <c r="B818" s="162"/>
      <c r="C818" s="162"/>
      <c r="D818" s="162"/>
      <c r="E818" s="162"/>
      <c r="F818" s="163"/>
      <c r="G818" s="163"/>
      <c r="H818" s="163"/>
      <c r="I818" s="164"/>
      <c r="J818" s="165"/>
      <c r="K818" s="165"/>
      <c r="L818" s="165"/>
      <c r="M818" s="166"/>
      <c r="N818" s="165"/>
      <c r="O818" s="165"/>
      <c r="P818" s="165"/>
      <c r="Q818" s="165"/>
      <c r="R818" s="165"/>
      <c r="S818" s="165"/>
      <c r="T818" s="238"/>
      <c r="U818" s="238"/>
    </row>
    <row r="819" spans="1:21" s="156" customFormat="1" ht="20.100000000000001" customHeight="1" x14ac:dyDescent="0.15">
      <c r="A819" s="162"/>
      <c r="B819" s="162"/>
      <c r="C819" s="162"/>
      <c r="D819" s="162"/>
      <c r="E819" s="162"/>
      <c r="F819" s="163"/>
      <c r="G819" s="163"/>
      <c r="H819" s="163"/>
      <c r="I819" s="164"/>
      <c r="J819" s="165"/>
      <c r="K819" s="165"/>
      <c r="L819" s="165"/>
      <c r="M819" s="166"/>
      <c r="N819" s="165"/>
      <c r="O819" s="165"/>
      <c r="P819" s="165"/>
      <c r="Q819" s="165"/>
      <c r="R819" s="165"/>
      <c r="S819" s="165"/>
      <c r="T819" s="238"/>
      <c r="U819" s="238"/>
    </row>
    <row r="820" spans="1:21" s="156" customFormat="1" ht="20.100000000000001" customHeight="1" x14ac:dyDescent="0.15">
      <c r="A820" s="162"/>
      <c r="B820" s="162"/>
      <c r="C820" s="162"/>
      <c r="D820" s="162"/>
      <c r="E820" s="162"/>
      <c r="F820" s="163"/>
      <c r="G820" s="163"/>
      <c r="H820" s="163"/>
      <c r="I820" s="164"/>
      <c r="J820" s="165"/>
      <c r="K820" s="165"/>
      <c r="L820" s="165"/>
      <c r="M820" s="166"/>
      <c r="N820" s="165"/>
      <c r="O820" s="165"/>
      <c r="P820" s="165"/>
      <c r="Q820" s="165"/>
      <c r="R820" s="165"/>
      <c r="S820" s="165"/>
      <c r="T820" s="238"/>
      <c r="U820" s="238"/>
    </row>
    <row r="821" spans="1:21" s="156" customFormat="1" ht="20.100000000000001" customHeight="1" x14ac:dyDescent="0.15">
      <c r="A821" s="162"/>
      <c r="B821" s="162"/>
      <c r="C821" s="162"/>
      <c r="D821" s="162"/>
      <c r="E821" s="162"/>
      <c r="F821" s="163"/>
      <c r="G821" s="163"/>
      <c r="H821" s="163"/>
      <c r="I821" s="164"/>
      <c r="J821" s="165"/>
      <c r="K821" s="165"/>
      <c r="L821" s="165"/>
      <c r="M821" s="166"/>
      <c r="N821" s="165"/>
      <c r="O821" s="165"/>
      <c r="P821" s="165"/>
      <c r="Q821" s="165"/>
      <c r="R821" s="165"/>
      <c r="S821" s="165"/>
      <c r="T821" s="238"/>
      <c r="U821" s="238"/>
    </row>
    <row r="822" spans="1:21" s="156" customFormat="1" ht="20.100000000000001" customHeight="1" x14ac:dyDescent="0.15">
      <c r="A822" s="162"/>
      <c r="B822" s="162"/>
      <c r="C822" s="162"/>
      <c r="D822" s="162"/>
      <c r="E822" s="162"/>
      <c r="F822" s="163"/>
      <c r="G822" s="163"/>
      <c r="H822" s="163"/>
      <c r="I822" s="164"/>
      <c r="J822" s="165"/>
      <c r="K822" s="165"/>
      <c r="L822" s="165"/>
      <c r="M822" s="166"/>
      <c r="N822" s="165"/>
      <c r="O822" s="165"/>
      <c r="P822" s="165"/>
      <c r="Q822" s="165"/>
      <c r="R822" s="165"/>
      <c r="S822" s="165"/>
      <c r="T822" s="238"/>
      <c r="U822" s="238"/>
    </row>
    <row r="823" spans="1:21" s="156" customFormat="1" ht="20.100000000000001" customHeight="1" x14ac:dyDescent="0.15">
      <c r="A823" s="162"/>
      <c r="B823" s="162"/>
      <c r="C823" s="162"/>
      <c r="D823" s="162"/>
      <c r="E823" s="162"/>
      <c r="F823" s="163"/>
      <c r="G823" s="163"/>
      <c r="H823" s="163"/>
      <c r="I823" s="164"/>
      <c r="J823" s="165"/>
      <c r="K823" s="165"/>
      <c r="L823" s="165"/>
      <c r="M823" s="166"/>
      <c r="N823" s="165"/>
      <c r="O823" s="165"/>
      <c r="P823" s="165"/>
      <c r="Q823" s="165"/>
      <c r="R823" s="165"/>
      <c r="S823" s="165"/>
      <c r="T823" s="238"/>
      <c r="U823" s="238"/>
    </row>
    <row r="824" spans="1:21" s="156" customFormat="1" ht="20.100000000000001" customHeight="1" x14ac:dyDescent="0.15">
      <c r="A824" s="162"/>
      <c r="B824" s="162"/>
      <c r="C824" s="162"/>
      <c r="D824" s="162"/>
      <c r="E824" s="162"/>
      <c r="F824" s="163"/>
      <c r="G824" s="163"/>
      <c r="H824" s="163"/>
      <c r="I824" s="164"/>
      <c r="J824" s="165"/>
      <c r="K824" s="165"/>
      <c r="L824" s="165"/>
      <c r="M824" s="166"/>
      <c r="N824" s="165"/>
      <c r="O824" s="165"/>
      <c r="P824" s="165"/>
      <c r="Q824" s="165"/>
      <c r="R824" s="165"/>
      <c r="S824" s="165"/>
      <c r="T824" s="238"/>
      <c r="U824" s="238"/>
    </row>
    <row r="825" spans="1:21" s="156" customFormat="1" ht="20.100000000000001" customHeight="1" x14ac:dyDescent="0.15">
      <c r="A825" s="162"/>
      <c r="B825" s="162"/>
      <c r="C825" s="162"/>
      <c r="D825" s="162"/>
      <c r="E825" s="162"/>
      <c r="F825" s="163"/>
      <c r="G825" s="163"/>
      <c r="H825" s="163"/>
      <c r="I825" s="164"/>
      <c r="J825" s="165"/>
      <c r="K825" s="165"/>
      <c r="L825" s="165"/>
      <c r="M825" s="166"/>
      <c r="N825" s="165"/>
      <c r="O825" s="165"/>
      <c r="P825" s="165"/>
      <c r="Q825" s="165"/>
      <c r="R825" s="165"/>
      <c r="S825" s="165"/>
      <c r="T825" s="238"/>
      <c r="U825" s="238"/>
    </row>
    <row r="826" spans="1:21" s="156" customFormat="1" ht="20.100000000000001" customHeight="1" x14ac:dyDescent="0.15">
      <c r="A826" s="162"/>
      <c r="B826" s="162"/>
      <c r="C826" s="162"/>
      <c r="D826" s="162"/>
      <c r="E826" s="162"/>
      <c r="F826" s="163"/>
      <c r="G826" s="163"/>
      <c r="H826" s="163"/>
      <c r="I826" s="164"/>
      <c r="J826" s="165"/>
      <c r="K826" s="165"/>
      <c r="L826" s="165"/>
      <c r="M826" s="166"/>
      <c r="N826" s="165"/>
      <c r="O826" s="165"/>
      <c r="P826" s="165"/>
      <c r="Q826" s="165"/>
      <c r="R826" s="165"/>
      <c r="S826" s="165"/>
      <c r="T826" s="238"/>
      <c r="U826" s="238"/>
    </row>
    <row r="827" spans="1:21" s="156" customFormat="1" ht="20.100000000000001" customHeight="1" x14ac:dyDescent="0.15">
      <c r="A827" s="162"/>
      <c r="B827" s="162"/>
      <c r="C827" s="162"/>
      <c r="D827" s="162"/>
      <c r="E827" s="162"/>
      <c r="F827" s="163"/>
      <c r="G827" s="163"/>
      <c r="H827" s="163"/>
      <c r="I827" s="164"/>
      <c r="J827" s="165"/>
      <c r="K827" s="165"/>
      <c r="L827" s="165"/>
      <c r="M827" s="166"/>
      <c r="N827" s="165"/>
      <c r="O827" s="165"/>
      <c r="P827" s="165"/>
      <c r="Q827" s="165"/>
      <c r="R827" s="165"/>
      <c r="S827" s="165"/>
      <c r="T827" s="238"/>
      <c r="U827" s="238"/>
    </row>
    <row r="828" spans="1:21" s="156" customFormat="1" ht="20.100000000000001" customHeight="1" x14ac:dyDescent="0.15">
      <c r="A828" s="162"/>
      <c r="B828" s="162"/>
      <c r="C828" s="162"/>
      <c r="D828" s="162"/>
      <c r="E828" s="162"/>
      <c r="F828" s="163"/>
      <c r="G828" s="163"/>
      <c r="H828" s="163"/>
      <c r="I828" s="164"/>
      <c r="J828" s="165"/>
      <c r="K828" s="165"/>
      <c r="L828" s="165"/>
      <c r="M828" s="166"/>
      <c r="N828" s="165"/>
      <c r="O828" s="165"/>
      <c r="P828" s="165"/>
      <c r="Q828" s="165"/>
      <c r="R828" s="165"/>
      <c r="S828" s="165"/>
      <c r="T828" s="238"/>
      <c r="U828" s="238"/>
    </row>
    <row r="829" spans="1:21" s="156" customFormat="1" ht="20.100000000000001" customHeight="1" x14ac:dyDescent="0.15">
      <c r="A829" s="162"/>
      <c r="B829" s="162"/>
      <c r="C829" s="162"/>
      <c r="D829" s="162"/>
      <c r="E829" s="162"/>
      <c r="F829" s="163"/>
      <c r="G829" s="163"/>
      <c r="H829" s="163"/>
      <c r="I829" s="164"/>
      <c r="J829" s="165"/>
      <c r="K829" s="165"/>
      <c r="L829" s="165"/>
      <c r="M829" s="166"/>
      <c r="N829" s="165"/>
      <c r="O829" s="165"/>
      <c r="P829" s="165"/>
      <c r="Q829" s="165"/>
      <c r="R829" s="165"/>
      <c r="S829" s="165"/>
      <c r="T829" s="238"/>
      <c r="U829" s="238"/>
    </row>
    <row r="830" spans="1:21" s="156" customFormat="1" ht="20.100000000000001" customHeight="1" x14ac:dyDescent="0.15">
      <c r="A830" s="162"/>
      <c r="B830" s="162"/>
      <c r="C830" s="162"/>
      <c r="D830" s="162"/>
      <c r="E830" s="162"/>
      <c r="F830" s="163"/>
      <c r="G830" s="163"/>
      <c r="H830" s="163"/>
      <c r="I830" s="164"/>
      <c r="J830" s="165"/>
      <c r="K830" s="165"/>
      <c r="L830" s="165"/>
      <c r="M830" s="166"/>
      <c r="N830" s="165"/>
      <c r="O830" s="165"/>
      <c r="P830" s="165"/>
      <c r="Q830" s="165"/>
      <c r="R830" s="165"/>
      <c r="S830" s="165"/>
      <c r="T830" s="238"/>
      <c r="U830" s="238"/>
    </row>
    <row r="831" spans="1:21" s="156" customFormat="1" ht="20.100000000000001" customHeight="1" x14ac:dyDescent="0.15">
      <c r="A831" s="162"/>
      <c r="B831" s="162"/>
      <c r="C831" s="162"/>
      <c r="D831" s="162"/>
      <c r="E831" s="162"/>
      <c r="F831" s="163"/>
      <c r="G831" s="163"/>
      <c r="H831" s="163"/>
      <c r="I831" s="164"/>
      <c r="J831" s="165"/>
      <c r="K831" s="165"/>
      <c r="L831" s="165"/>
      <c r="M831" s="166"/>
      <c r="N831" s="165"/>
      <c r="O831" s="165"/>
      <c r="P831" s="165"/>
      <c r="Q831" s="165"/>
      <c r="R831" s="165"/>
      <c r="S831" s="165"/>
      <c r="T831" s="238"/>
      <c r="U831" s="238"/>
    </row>
    <row r="832" spans="1:21" s="156" customFormat="1" ht="20.100000000000001" customHeight="1" x14ac:dyDescent="0.15">
      <c r="A832" s="162"/>
      <c r="B832" s="162"/>
      <c r="C832" s="162"/>
      <c r="D832" s="162"/>
      <c r="E832" s="162"/>
      <c r="F832" s="163"/>
      <c r="G832" s="163"/>
      <c r="H832" s="163"/>
      <c r="I832" s="164"/>
      <c r="J832" s="165"/>
      <c r="K832" s="165"/>
      <c r="L832" s="165"/>
      <c r="M832" s="166"/>
      <c r="N832" s="165"/>
      <c r="O832" s="165"/>
      <c r="P832" s="165"/>
      <c r="Q832" s="165"/>
      <c r="R832" s="165"/>
      <c r="S832" s="165"/>
      <c r="T832" s="238"/>
      <c r="U832" s="238"/>
    </row>
    <row r="833" spans="1:21" s="156" customFormat="1" ht="20.100000000000001" customHeight="1" x14ac:dyDescent="0.15">
      <c r="A833" s="162"/>
      <c r="B833" s="162"/>
      <c r="C833" s="162"/>
      <c r="D833" s="162"/>
      <c r="E833" s="162"/>
      <c r="F833" s="163"/>
      <c r="G833" s="163"/>
      <c r="H833" s="163"/>
      <c r="I833" s="164"/>
      <c r="J833" s="165"/>
      <c r="K833" s="165"/>
      <c r="L833" s="165"/>
      <c r="M833" s="166"/>
      <c r="N833" s="165"/>
      <c r="O833" s="165"/>
      <c r="P833" s="165"/>
      <c r="Q833" s="165"/>
      <c r="R833" s="165"/>
      <c r="S833" s="165"/>
      <c r="T833" s="238"/>
      <c r="U833" s="238"/>
    </row>
    <row r="834" spans="1:21" s="156" customFormat="1" ht="20.100000000000001" customHeight="1" x14ac:dyDescent="0.15">
      <c r="A834" s="162"/>
      <c r="B834" s="162"/>
      <c r="C834" s="162"/>
      <c r="D834" s="162"/>
      <c r="E834" s="162"/>
      <c r="F834" s="163"/>
      <c r="G834" s="163"/>
      <c r="H834" s="163"/>
      <c r="I834" s="164"/>
      <c r="J834" s="165"/>
      <c r="K834" s="165"/>
      <c r="L834" s="165"/>
      <c r="M834" s="166"/>
      <c r="N834" s="165"/>
      <c r="O834" s="165"/>
      <c r="P834" s="165"/>
      <c r="Q834" s="165"/>
      <c r="R834" s="165"/>
      <c r="S834" s="165"/>
      <c r="T834" s="238"/>
      <c r="U834" s="238"/>
    </row>
    <row r="835" spans="1:21" s="156" customFormat="1" ht="20.100000000000001" customHeight="1" x14ac:dyDescent="0.15">
      <c r="A835" s="162"/>
      <c r="B835" s="162"/>
      <c r="C835" s="162"/>
      <c r="D835" s="162"/>
      <c r="E835" s="162"/>
      <c r="F835" s="163"/>
      <c r="G835" s="163"/>
      <c r="H835" s="163"/>
      <c r="I835" s="164"/>
      <c r="J835" s="165"/>
      <c r="K835" s="165"/>
      <c r="L835" s="165"/>
      <c r="M835" s="166"/>
      <c r="N835" s="165"/>
      <c r="O835" s="165"/>
      <c r="P835" s="165"/>
      <c r="Q835" s="165"/>
      <c r="R835" s="165"/>
      <c r="S835" s="165"/>
      <c r="T835" s="238"/>
      <c r="U835" s="238"/>
    </row>
    <row r="836" spans="1:21" s="156" customFormat="1" ht="20.100000000000001" customHeight="1" x14ac:dyDescent="0.15">
      <c r="A836" s="162"/>
      <c r="B836" s="162"/>
      <c r="C836" s="162"/>
      <c r="D836" s="162"/>
      <c r="E836" s="162"/>
      <c r="F836" s="163"/>
      <c r="G836" s="163"/>
      <c r="H836" s="163"/>
      <c r="I836" s="164"/>
      <c r="J836" s="165"/>
      <c r="K836" s="165"/>
      <c r="L836" s="165"/>
      <c r="M836" s="166"/>
      <c r="N836" s="165"/>
      <c r="O836" s="165"/>
      <c r="P836" s="165"/>
      <c r="Q836" s="165"/>
      <c r="R836" s="165"/>
      <c r="S836" s="165"/>
      <c r="T836" s="238"/>
      <c r="U836" s="238"/>
    </row>
    <row r="837" spans="1:21" s="156" customFormat="1" ht="20.100000000000001" customHeight="1" x14ac:dyDescent="0.15">
      <c r="A837" s="162"/>
      <c r="B837" s="162"/>
      <c r="C837" s="162"/>
      <c r="D837" s="162"/>
      <c r="E837" s="162"/>
      <c r="F837" s="163"/>
      <c r="G837" s="163"/>
      <c r="H837" s="163"/>
      <c r="I837" s="164"/>
      <c r="J837" s="165"/>
      <c r="K837" s="165"/>
      <c r="L837" s="165"/>
      <c r="M837" s="166"/>
      <c r="N837" s="165"/>
      <c r="O837" s="165"/>
      <c r="P837" s="165"/>
      <c r="Q837" s="165"/>
      <c r="R837" s="165"/>
      <c r="S837" s="165"/>
      <c r="T837" s="238"/>
      <c r="U837" s="238"/>
    </row>
    <row r="838" spans="1:21" s="156" customFormat="1" ht="20.100000000000001" customHeight="1" x14ac:dyDescent="0.15">
      <c r="A838" s="162"/>
      <c r="B838" s="162"/>
      <c r="C838" s="162"/>
      <c r="D838" s="162"/>
      <c r="E838" s="162"/>
      <c r="F838" s="163"/>
      <c r="G838" s="163"/>
      <c r="H838" s="163"/>
      <c r="I838" s="164"/>
      <c r="J838" s="165"/>
      <c r="K838" s="165"/>
      <c r="L838" s="165"/>
      <c r="M838" s="166"/>
      <c r="N838" s="165"/>
      <c r="O838" s="165"/>
      <c r="P838" s="165"/>
      <c r="Q838" s="165"/>
      <c r="R838" s="165"/>
      <c r="S838" s="165"/>
      <c r="T838" s="238"/>
      <c r="U838" s="238"/>
    </row>
    <row r="839" spans="1:21" s="156" customFormat="1" ht="20.100000000000001" customHeight="1" x14ac:dyDescent="0.15">
      <c r="A839" s="162"/>
      <c r="B839" s="162"/>
      <c r="C839" s="162"/>
      <c r="D839" s="162"/>
      <c r="E839" s="162"/>
      <c r="F839" s="163"/>
      <c r="G839" s="163"/>
      <c r="H839" s="163"/>
      <c r="I839" s="164"/>
      <c r="J839" s="165"/>
      <c r="K839" s="165"/>
      <c r="L839" s="165"/>
      <c r="M839" s="166"/>
      <c r="N839" s="165"/>
      <c r="O839" s="165"/>
      <c r="P839" s="165"/>
      <c r="Q839" s="165"/>
      <c r="R839" s="165"/>
      <c r="S839" s="165"/>
      <c r="T839" s="238"/>
      <c r="U839" s="238"/>
    </row>
    <row r="840" spans="1:21" s="156" customFormat="1" ht="20.100000000000001" customHeight="1" x14ac:dyDescent="0.15">
      <c r="A840" s="162"/>
      <c r="B840" s="162"/>
      <c r="C840" s="162"/>
      <c r="D840" s="162"/>
      <c r="E840" s="162"/>
      <c r="F840" s="163"/>
      <c r="G840" s="163"/>
      <c r="H840" s="163"/>
      <c r="I840" s="164"/>
      <c r="J840" s="165"/>
      <c r="K840" s="165"/>
      <c r="L840" s="165"/>
      <c r="M840" s="166"/>
      <c r="N840" s="165"/>
      <c r="O840" s="165"/>
      <c r="P840" s="165"/>
      <c r="Q840" s="165"/>
      <c r="R840" s="165"/>
      <c r="S840" s="165"/>
      <c r="T840" s="238"/>
      <c r="U840" s="238"/>
    </row>
    <row r="841" spans="1:21" s="156" customFormat="1" ht="20.100000000000001" customHeight="1" x14ac:dyDescent="0.15">
      <c r="A841" s="162"/>
      <c r="B841" s="162"/>
      <c r="C841" s="162"/>
      <c r="D841" s="162"/>
      <c r="E841" s="162"/>
      <c r="F841" s="163"/>
      <c r="G841" s="163"/>
      <c r="H841" s="163"/>
      <c r="I841" s="164"/>
      <c r="J841" s="165"/>
      <c r="K841" s="165"/>
      <c r="L841" s="165"/>
      <c r="M841" s="166"/>
      <c r="N841" s="165"/>
      <c r="O841" s="165"/>
      <c r="P841" s="165"/>
      <c r="Q841" s="165"/>
      <c r="R841" s="165"/>
      <c r="S841" s="165"/>
      <c r="T841" s="238"/>
      <c r="U841" s="238"/>
    </row>
    <row r="842" spans="1:21" s="156" customFormat="1" ht="20.100000000000001" customHeight="1" x14ac:dyDescent="0.15">
      <c r="A842" s="162"/>
      <c r="B842" s="162"/>
      <c r="C842" s="162"/>
      <c r="D842" s="162"/>
      <c r="E842" s="162"/>
      <c r="F842" s="163"/>
      <c r="G842" s="163"/>
      <c r="H842" s="163"/>
      <c r="I842" s="164"/>
      <c r="J842" s="165"/>
      <c r="K842" s="165"/>
      <c r="L842" s="165"/>
      <c r="M842" s="166"/>
      <c r="N842" s="165"/>
      <c r="O842" s="165"/>
      <c r="P842" s="165"/>
      <c r="Q842" s="165"/>
      <c r="R842" s="165"/>
      <c r="S842" s="165"/>
      <c r="T842" s="238"/>
      <c r="U842" s="238"/>
    </row>
    <row r="843" spans="1:21" s="156" customFormat="1" ht="20.100000000000001" customHeight="1" x14ac:dyDescent="0.15">
      <c r="A843" s="162"/>
      <c r="B843" s="162"/>
      <c r="C843" s="162"/>
      <c r="D843" s="162"/>
      <c r="E843" s="162"/>
      <c r="F843" s="163"/>
      <c r="G843" s="163"/>
      <c r="H843" s="163"/>
      <c r="I843" s="164"/>
      <c r="J843" s="165"/>
      <c r="K843" s="165"/>
      <c r="L843" s="165"/>
      <c r="M843" s="166"/>
      <c r="N843" s="165"/>
      <c r="O843" s="165"/>
      <c r="P843" s="165"/>
      <c r="Q843" s="165"/>
      <c r="R843" s="165"/>
      <c r="S843" s="165"/>
      <c r="T843" s="238"/>
      <c r="U843" s="238"/>
    </row>
    <row r="844" spans="1:21" s="156" customFormat="1" ht="20.100000000000001" customHeight="1" x14ac:dyDescent="0.15">
      <c r="A844" s="162"/>
      <c r="B844" s="162"/>
      <c r="C844" s="162"/>
      <c r="D844" s="162"/>
      <c r="E844" s="162"/>
      <c r="F844" s="163"/>
      <c r="G844" s="163"/>
      <c r="H844" s="163"/>
      <c r="I844" s="164"/>
      <c r="J844" s="165"/>
      <c r="K844" s="165"/>
      <c r="L844" s="165"/>
      <c r="M844" s="166"/>
      <c r="N844" s="165"/>
      <c r="O844" s="165"/>
      <c r="P844" s="165"/>
      <c r="Q844" s="165"/>
      <c r="R844" s="165"/>
      <c r="S844" s="165"/>
      <c r="T844" s="238"/>
      <c r="U844" s="238"/>
    </row>
    <row r="845" spans="1:21" s="156" customFormat="1" ht="20.100000000000001" customHeight="1" x14ac:dyDescent="0.15">
      <c r="A845" s="162"/>
      <c r="B845" s="162"/>
      <c r="C845" s="162"/>
      <c r="D845" s="162"/>
      <c r="E845" s="162"/>
      <c r="F845" s="163"/>
      <c r="G845" s="163"/>
      <c r="H845" s="163"/>
      <c r="I845" s="164"/>
      <c r="J845" s="165"/>
      <c r="K845" s="165"/>
      <c r="L845" s="165"/>
      <c r="M845" s="166"/>
      <c r="N845" s="165"/>
      <c r="O845" s="165"/>
      <c r="P845" s="165"/>
      <c r="Q845" s="165"/>
      <c r="R845" s="165"/>
      <c r="S845" s="165"/>
      <c r="T845" s="238"/>
      <c r="U845" s="238"/>
    </row>
    <row r="846" spans="1:21" s="156" customFormat="1" ht="20.100000000000001" customHeight="1" x14ac:dyDescent="0.15">
      <c r="A846" s="162"/>
      <c r="B846" s="162"/>
      <c r="C846" s="162"/>
      <c r="D846" s="162"/>
      <c r="E846" s="162"/>
      <c r="F846" s="163"/>
      <c r="G846" s="163"/>
      <c r="H846" s="163"/>
      <c r="I846" s="164"/>
      <c r="J846" s="165"/>
      <c r="K846" s="165"/>
      <c r="L846" s="165"/>
      <c r="M846" s="166"/>
      <c r="N846" s="165"/>
      <c r="O846" s="165"/>
      <c r="P846" s="165"/>
      <c r="Q846" s="165"/>
      <c r="R846" s="165"/>
      <c r="S846" s="165"/>
      <c r="T846" s="238"/>
      <c r="U846" s="238"/>
    </row>
    <row r="847" spans="1:21" s="156" customFormat="1" ht="20.100000000000001" customHeight="1" x14ac:dyDescent="0.15">
      <c r="A847" s="162"/>
      <c r="B847" s="162"/>
      <c r="C847" s="162"/>
      <c r="D847" s="162"/>
      <c r="E847" s="162"/>
      <c r="F847" s="163"/>
      <c r="G847" s="163"/>
      <c r="H847" s="163"/>
      <c r="I847" s="164"/>
      <c r="J847" s="165"/>
      <c r="K847" s="165"/>
      <c r="L847" s="165"/>
      <c r="M847" s="166"/>
      <c r="N847" s="165"/>
      <c r="O847" s="165"/>
      <c r="P847" s="165"/>
      <c r="Q847" s="165"/>
      <c r="R847" s="165"/>
      <c r="S847" s="165"/>
      <c r="T847" s="238"/>
      <c r="U847" s="238"/>
    </row>
    <row r="848" spans="1:21" s="156" customFormat="1" ht="20.100000000000001" customHeight="1" x14ac:dyDescent="0.15">
      <c r="A848" s="162"/>
      <c r="B848" s="162"/>
      <c r="C848" s="162"/>
      <c r="D848" s="162"/>
      <c r="E848" s="162"/>
      <c r="F848" s="163"/>
      <c r="G848" s="163"/>
      <c r="H848" s="163"/>
      <c r="I848" s="164"/>
      <c r="J848" s="165"/>
      <c r="K848" s="165"/>
      <c r="L848" s="165"/>
      <c r="M848" s="166"/>
      <c r="N848" s="165"/>
      <c r="O848" s="165"/>
      <c r="P848" s="165"/>
      <c r="Q848" s="165"/>
      <c r="R848" s="165"/>
      <c r="S848" s="165"/>
      <c r="T848" s="238"/>
      <c r="U848" s="238"/>
    </row>
    <row r="849" spans="1:21" s="156" customFormat="1" ht="20.100000000000001" customHeight="1" x14ac:dyDescent="0.15">
      <c r="A849" s="162"/>
      <c r="B849" s="162"/>
      <c r="C849" s="162"/>
      <c r="D849" s="162"/>
      <c r="E849" s="162"/>
      <c r="F849" s="163"/>
      <c r="G849" s="163"/>
      <c r="H849" s="163"/>
      <c r="I849" s="164"/>
      <c r="J849" s="165"/>
      <c r="K849" s="165"/>
      <c r="L849" s="165"/>
      <c r="M849" s="166"/>
      <c r="N849" s="165"/>
      <c r="O849" s="165"/>
      <c r="P849" s="165"/>
      <c r="Q849" s="165"/>
      <c r="R849" s="165"/>
      <c r="S849" s="165"/>
      <c r="T849" s="238"/>
      <c r="U849" s="238"/>
    </row>
    <row r="850" spans="1:21" s="156" customFormat="1" ht="20.100000000000001" customHeight="1" x14ac:dyDescent="0.15">
      <c r="A850" s="162"/>
      <c r="B850" s="162"/>
      <c r="C850" s="162"/>
      <c r="D850" s="162"/>
      <c r="E850" s="162"/>
      <c r="F850" s="163"/>
      <c r="G850" s="163"/>
      <c r="H850" s="163"/>
      <c r="I850" s="164"/>
      <c r="J850" s="165"/>
      <c r="K850" s="165"/>
      <c r="L850" s="165"/>
      <c r="M850" s="166"/>
      <c r="N850" s="165"/>
      <c r="O850" s="165"/>
      <c r="P850" s="165"/>
      <c r="Q850" s="165"/>
      <c r="R850" s="165"/>
      <c r="S850" s="165"/>
      <c r="T850" s="238"/>
      <c r="U850" s="238"/>
    </row>
    <row r="851" spans="1:21" s="156" customFormat="1" ht="20.100000000000001" customHeight="1" x14ac:dyDescent="0.15">
      <c r="A851" s="162"/>
      <c r="B851" s="162"/>
      <c r="C851" s="162"/>
      <c r="D851" s="162"/>
      <c r="E851" s="162"/>
      <c r="F851" s="163"/>
      <c r="G851" s="163"/>
      <c r="H851" s="163"/>
      <c r="I851" s="164"/>
      <c r="J851" s="165"/>
      <c r="K851" s="165"/>
      <c r="L851" s="165"/>
      <c r="M851" s="166"/>
      <c r="N851" s="165"/>
      <c r="O851" s="165"/>
      <c r="P851" s="165"/>
      <c r="Q851" s="165"/>
      <c r="R851" s="165"/>
      <c r="S851" s="165"/>
      <c r="T851" s="238"/>
      <c r="U851" s="238"/>
    </row>
    <row r="852" spans="1:21" s="156" customFormat="1" ht="20.100000000000001" customHeight="1" x14ac:dyDescent="0.15">
      <c r="A852" s="162"/>
      <c r="B852" s="162"/>
      <c r="C852" s="162"/>
      <c r="D852" s="162"/>
      <c r="E852" s="167"/>
      <c r="F852" s="163"/>
      <c r="G852" s="163"/>
      <c r="H852" s="163"/>
      <c r="I852" s="164"/>
      <c r="J852" s="165"/>
      <c r="K852" s="165"/>
      <c r="L852" s="165"/>
      <c r="M852" s="166"/>
      <c r="N852" s="165"/>
      <c r="O852" s="165"/>
      <c r="P852" s="165"/>
      <c r="Q852" s="165"/>
      <c r="R852" s="165"/>
      <c r="S852" s="165"/>
      <c r="T852" s="238"/>
      <c r="U852" s="238"/>
    </row>
    <row r="853" spans="1:21" s="156" customFormat="1" ht="20.100000000000001" customHeight="1" x14ac:dyDescent="0.15">
      <c r="A853" s="162"/>
      <c r="B853" s="162"/>
      <c r="C853" s="162"/>
      <c r="D853" s="162"/>
      <c r="E853" s="167"/>
      <c r="F853" s="168"/>
      <c r="G853" s="168"/>
      <c r="H853" s="168"/>
      <c r="I853" s="164"/>
      <c r="J853" s="164"/>
      <c r="K853" s="164"/>
      <c r="L853" s="164"/>
      <c r="M853" s="169"/>
      <c r="N853" s="164"/>
      <c r="O853" s="164"/>
      <c r="P853" s="164"/>
      <c r="Q853" s="164"/>
      <c r="R853" s="164"/>
      <c r="S853" s="164"/>
      <c r="T853" s="238"/>
      <c r="U853" s="238"/>
    </row>
    <row r="854" spans="1:21" ht="20.100000000000001" customHeight="1" x14ac:dyDescent="0.15">
      <c r="A854" s="162"/>
      <c r="B854" s="162"/>
      <c r="C854" s="162"/>
      <c r="D854" s="162"/>
    </row>
    <row r="855" spans="1:21" ht="20.100000000000001" customHeight="1" x14ac:dyDescent="0.15">
      <c r="A855" s="162"/>
      <c r="B855" s="162"/>
      <c r="C855" s="162"/>
      <c r="D855" s="162"/>
    </row>
    <row r="856" spans="1:21" ht="20.100000000000001" customHeight="1" x14ac:dyDescent="0.15">
      <c r="C856" s="162"/>
    </row>
  </sheetData>
  <mergeCells count="8">
    <mergeCell ref="Q3:S3"/>
    <mergeCell ref="T3:U3"/>
    <mergeCell ref="A3:E3"/>
    <mergeCell ref="F3:H3"/>
    <mergeCell ref="I3:J3"/>
    <mergeCell ref="K3:L3"/>
    <mergeCell ref="M3:N3"/>
    <mergeCell ref="O3:P3"/>
  </mergeCells>
  <phoneticPr fontId="2" type="noConversion"/>
  <printOptions horizontalCentered="1"/>
  <pageMargins left="0.15748031496062992" right="0.15748031496062992" top="0.31496062992125984" bottom="0.23622047244094491" header="0.35433070866141736" footer="0.15748031496062992"/>
  <pageSetup paperSize="9" scale="47" orientation="landscape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/>
  </sheetPr>
  <dimension ref="A1:Y853"/>
  <sheetViews>
    <sheetView zoomScale="96" zoomScaleNormal="96" zoomScaleSheetLayoutView="85" workbookViewId="0">
      <pane ySplit="5" topLeftCell="A9" activePane="bottomLeft" state="frozen"/>
      <selection pane="bottomLeft"/>
    </sheetView>
  </sheetViews>
  <sheetFormatPr defaultColWidth="7.88671875" defaultRowHeight="20.100000000000001" customHeight="1" x14ac:dyDescent="0.15"/>
  <cols>
    <col min="1" max="4" width="1.5546875" style="167" customWidth="1"/>
    <col min="5" max="5" width="26" style="167" customWidth="1"/>
    <col min="6" max="9" width="13.77734375" style="164" customWidth="1"/>
    <col min="10" max="10" width="13.33203125" style="169" customWidth="1"/>
    <col min="11" max="16" width="13.33203125" style="164" customWidth="1"/>
    <col min="17" max="17" width="6" style="194" customWidth="1"/>
    <col min="18" max="18" width="5.44140625" style="156" customWidth="1"/>
    <col min="19" max="19" width="17.5546875" style="156" customWidth="1"/>
    <col min="20" max="20" width="18.88671875" style="156" customWidth="1"/>
    <col min="21" max="21" width="19.44140625" style="156" customWidth="1"/>
    <col min="22" max="22" width="27.88671875" style="156" customWidth="1"/>
    <col min="23" max="23" width="11.5546875" style="170" bestFit="1" customWidth="1"/>
    <col min="24" max="24" width="18.109375" style="170" customWidth="1"/>
    <col min="25" max="26" width="7.88671875" style="170"/>
    <col min="27" max="27" width="25" style="170" customWidth="1"/>
    <col min="28" max="16384" width="7.88671875" style="170"/>
  </cols>
  <sheetData>
    <row r="1" spans="1:25" ht="20.100000000000001" customHeight="1" x14ac:dyDescent="0.15">
      <c r="A1" s="87"/>
      <c r="B1" s="204"/>
      <c r="C1" s="204"/>
      <c r="D1" s="204"/>
      <c r="E1" s="204"/>
      <c r="F1" s="240" t="s">
        <v>450</v>
      </c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41"/>
      <c r="R1" s="87"/>
      <c r="S1" s="87"/>
      <c r="T1" s="87"/>
      <c r="U1" s="87"/>
      <c r="V1" s="87"/>
    </row>
    <row r="2" spans="1:25" ht="20.100000000000001" customHeight="1" x14ac:dyDescent="0.15">
      <c r="A2" s="208"/>
      <c r="B2" s="208"/>
      <c r="C2" s="208"/>
      <c r="D2" s="208"/>
      <c r="E2" s="209"/>
      <c r="F2" s="211"/>
      <c r="G2" s="212"/>
      <c r="H2" s="211"/>
      <c r="I2" s="211"/>
      <c r="J2" s="210"/>
      <c r="K2" s="210"/>
      <c r="L2" s="210"/>
      <c r="M2" s="210"/>
      <c r="N2" s="210"/>
      <c r="O2" s="209"/>
      <c r="P2" s="209"/>
      <c r="Q2" s="242" t="s">
        <v>416</v>
      </c>
      <c r="R2" s="87"/>
      <c r="S2" s="87"/>
      <c r="T2" s="87"/>
      <c r="U2" s="87"/>
      <c r="V2" s="87"/>
    </row>
    <row r="3" spans="1:25" s="87" customFormat="1" ht="22.5" customHeight="1" x14ac:dyDescent="0.15">
      <c r="A3" s="262" t="s">
        <v>129</v>
      </c>
      <c r="B3" s="262"/>
      <c r="C3" s="262"/>
      <c r="D3" s="262"/>
      <c r="E3" s="262"/>
      <c r="F3" s="260" t="s">
        <v>95</v>
      </c>
      <c r="G3" s="260"/>
      <c r="H3" s="260" t="s">
        <v>131</v>
      </c>
      <c r="I3" s="260"/>
      <c r="J3" s="260" t="s">
        <v>349</v>
      </c>
      <c r="K3" s="260"/>
      <c r="L3" s="260" t="s">
        <v>132</v>
      </c>
      <c r="M3" s="260"/>
      <c r="N3" s="260" t="s">
        <v>350</v>
      </c>
      <c r="O3" s="260"/>
      <c r="P3" s="260"/>
      <c r="Q3" s="171"/>
    </row>
    <row r="4" spans="1:25" s="87" customFormat="1" ht="22.5" customHeight="1" x14ac:dyDescent="0.15">
      <c r="A4" s="88" t="s">
        <v>133</v>
      </c>
      <c r="B4" s="88" t="s">
        <v>134</v>
      </c>
      <c r="C4" s="88" t="s">
        <v>135</v>
      </c>
      <c r="D4" s="88" t="s">
        <v>136</v>
      </c>
      <c r="E4" s="202" t="s">
        <v>351</v>
      </c>
      <c r="F4" s="201" t="s">
        <v>451</v>
      </c>
      <c r="G4" s="89" t="s">
        <v>138</v>
      </c>
      <c r="H4" s="201" t="s">
        <v>451</v>
      </c>
      <c r="I4" s="89" t="s">
        <v>138</v>
      </c>
      <c r="J4" s="201" t="s">
        <v>451</v>
      </c>
      <c r="K4" s="89" t="s">
        <v>138</v>
      </c>
      <c r="L4" s="201" t="s">
        <v>451</v>
      </c>
      <c r="M4" s="89" t="s">
        <v>138</v>
      </c>
      <c r="N4" s="201" t="s">
        <v>100</v>
      </c>
      <c r="O4" s="201" t="s">
        <v>16</v>
      </c>
      <c r="P4" s="201" t="s">
        <v>17</v>
      </c>
      <c r="Q4" s="172" t="s">
        <v>452</v>
      </c>
      <c r="R4" s="90" t="s">
        <v>134</v>
      </c>
      <c r="S4" s="90" t="s">
        <v>353</v>
      </c>
      <c r="T4" s="90" t="s">
        <v>135</v>
      </c>
      <c r="U4" s="90" t="s">
        <v>136</v>
      </c>
      <c r="V4" s="90" t="s">
        <v>141</v>
      </c>
      <c r="W4" s="90" t="s">
        <v>135</v>
      </c>
      <c r="X4" s="90" t="s">
        <v>136</v>
      </c>
    </row>
    <row r="5" spans="1:25" s="87" customFormat="1" ht="11.25" customHeight="1" x14ac:dyDescent="0.15">
      <c r="A5" s="91" t="s">
        <v>453</v>
      </c>
      <c r="B5" s="91"/>
      <c r="C5" s="91"/>
      <c r="D5" s="91"/>
      <c r="E5" s="91"/>
      <c r="F5" s="173">
        <f t="shared" ref="F5:P5" si="0">F6+F210+F217+F226+F239</f>
        <v>9180858</v>
      </c>
      <c r="G5" s="173">
        <f t="shared" si="0"/>
        <v>21495191386</v>
      </c>
      <c r="H5" s="173">
        <f t="shared" si="0"/>
        <v>63084581</v>
      </c>
      <c r="I5" s="173">
        <f t="shared" si="0"/>
        <v>399632593</v>
      </c>
      <c r="J5" s="173">
        <f t="shared" si="0"/>
        <v>23808330</v>
      </c>
      <c r="K5" s="173">
        <f t="shared" si="0"/>
        <v>24467640</v>
      </c>
      <c r="L5" s="173">
        <f t="shared" si="0"/>
        <v>0</v>
      </c>
      <c r="M5" s="173">
        <f t="shared" si="0"/>
        <v>177121930</v>
      </c>
      <c r="N5" s="173">
        <f t="shared" si="0"/>
        <v>20918436863</v>
      </c>
      <c r="O5" s="173">
        <f t="shared" si="0"/>
        <v>20520058243</v>
      </c>
      <c r="P5" s="173">
        <f t="shared" si="0"/>
        <v>398378620</v>
      </c>
      <c r="Q5" s="174">
        <f t="shared" ref="Q5:Q68" si="1">IFERROR((I5/G5)*100,"")</f>
        <v>1.8591720623631389</v>
      </c>
      <c r="R5" s="87" t="s">
        <v>454</v>
      </c>
      <c r="W5" s="87" t="str">
        <f>MID(C5,8,99)</f>
        <v/>
      </c>
      <c r="X5" s="87" t="str">
        <f>MID(D5,8,99)</f>
        <v/>
      </c>
    </row>
    <row r="6" spans="1:25" s="87" customFormat="1" ht="11.25" customHeight="1" x14ac:dyDescent="0.15">
      <c r="A6" s="92" t="s">
        <v>427</v>
      </c>
      <c r="B6" s="93"/>
      <c r="C6" s="93"/>
      <c r="D6" s="93"/>
      <c r="E6" s="94"/>
      <c r="F6" s="95">
        <f t="shared" ref="F6:P6" si="2">F7+F71+F98</f>
        <v>9180858</v>
      </c>
      <c r="G6" s="95">
        <f t="shared" si="2"/>
        <v>21474527946</v>
      </c>
      <c r="H6" s="95">
        <f t="shared" si="2"/>
        <v>63084581</v>
      </c>
      <c r="I6" s="95">
        <f t="shared" si="2"/>
        <v>399632593</v>
      </c>
      <c r="J6" s="95">
        <f t="shared" si="2"/>
        <v>23808330</v>
      </c>
      <c r="K6" s="95">
        <f t="shared" si="2"/>
        <v>24467640</v>
      </c>
      <c r="L6" s="95">
        <f t="shared" si="2"/>
        <v>0</v>
      </c>
      <c r="M6" s="95">
        <f t="shared" si="2"/>
        <v>177121930</v>
      </c>
      <c r="N6" s="95">
        <f t="shared" si="2"/>
        <v>20897773423</v>
      </c>
      <c r="O6" s="95">
        <f t="shared" si="2"/>
        <v>20499394803</v>
      </c>
      <c r="P6" s="95">
        <f t="shared" si="2"/>
        <v>398378620</v>
      </c>
      <c r="Q6" s="175">
        <f t="shared" si="1"/>
        <v>1.8609610139273793</v>
      </c>
      <c r="R6" s="87" t="s">
        <v>433</v>
      </c>
      <c r="W6" s="87" t="str">
        <f t="shared" ref="W6:X69" si="3">MID(C6,8,99)</f>
        <v/>
      </c>
      <c r="X6" s="87" t="str">
        <f t="shared" si="3"/>
        <v/>
      </c>
    </row>
    <row r="7" spans="1:25" s="87" customFormat="1" ht="11.25" customHeight="1" x14ac:dyDescent="0.15">
      <c r="A7" s="96"/>
      <c r="B7" s="97" t="s">
        <v>455</v>
      </c>
      <c r="C7" s="98"/>
      <c r="D7" s="98"/>
      <c r="E7" s="98"/>
      <c r="F7" s="99">
        <f t="shared" ref="F7:P7" si="4">F8+F20+F36+F54+F57+F66</f>
        <v>-5337330</v>
      </c>
      <c r="G7" s="99">
        <f t="shared" si="4"/>
        <v>381431385</v>
      </c>
      <c r="H7" s="99">
        <f t="shared" si="4"/>
        <v>-4708770</v>
      </c>
      <c r="I7" s="99">
        <f t="shared" si="4"/>
        <v>161350820</v>
      </c>
      <c r="J7" s="99">
        <f t="shared" si="4"/>
        <v>5452330</v>
      </c>
      <c r="K7" s="99">
        <f t="shared" si="4"/>
        <v>5837110</v>
      </c>
      <c r="L7" s="99">
        <f t="shared" si="4"/>
        <v>0</v>
      </c>
      <c r="M7" s="99">
        <f t="shared" si="4"/>
        <v>1072200</v>
      </c>
      <c r="N7" s="99">
        <f t="shared" si="4"/>
        <v>219008365</v>
      </c>
      <c r="O7" s="99">
        <f t="shared" si="4"/>
        <v>219008365</v>
      </c>
      <c r="P7" s="99">
        <f t="shared" si="4"/>
        <v>0</v>
      </c>
      <c r="Q7" s="176">
        <f t="shared" si="1"/>
        <v>42.301401076369217</v>
      </c>
      <c r="R7" s="87" t="s">
        <v>433</v>
      </c>
      <c r="T7" s="101"/>
      <c r="U7" s="101"/>
      <c r="V7" s="101"/>
      <c r="W7" s="87" t="str">
        <f t="shared" si="3"/>
        <v/>
      </c>
      <c r="X7" s="87" t="str">
        <f t="shared" si="3"/>
        <v/>
      </c>
    </row>
    <row r="8" spans="1:25" s="87" customFormat="1" ht="11.25" customHeight="1" x14ac:dyDescent="0.15">
      <c r="A8" s="102"/>
      <c r="B8" s="96"/>
      <c r="C8" s="103" t="str">
        <f>T10</f>
        <v>211-00 재산임대수입</v>
      </c>
      <c r="D8" s="103"/>
      <c r="E8" s="103"/>
      <c r="F8" s="104">
        <f t="shared" ref="F8:P8" si="5">F9+F12</f>
        <v>-5452330</v>
      </c>
      <c r="G8" s="104">
        <f t="shared" si="5"/>
        <v>152299494</v>
      </c>
      <c r="H8" s="104">
        <f t="shared" si="5"/>
        <v>-5452330</v>
      </c>
      <c r="I8" s="104">
        <f t="shared" si="5"/>
        <v>-508360</v>
      </c>
      <c r="J8" s="104">
        <f t="shared" si="5"/>
        <v>5452330</v>
      </c>
      <c r="K8" s="104">
        <f t="shared" si="5"/>
        <v>5727710</v>
      </c>
      <c r="L8" s="104">
        <f t="shared" si="5"/>
        <v>0</v>
      </c>
      <c r="M8" s="104">
        <f t="shared" si="5"/>
        <v>0</v>
      </c>
      <c r="N8" s="104">
        <f t="shared" si="5"/>
        <v>152807854</v>
      </c>
      <c r="O8" s="104">
        <f t="shared" si="5"/>
        <v>152807854</v>
      </c>
      <c r="P8" s="104">
        <f t="shared" si="5"/>
        <v>0</v>
      </c>
      <c r="Q8" s="177">
        <f t="shared" si="1"/>
        <v>-0.33378968416008004</v>
      </c>
      <c r="T8" s="87" t="s">
        <v>426</v>
      </c>
      <c r="W8" s="87" t="str">
        <f t="shared" si="3"/>
        <v>재산임대수입</v>
      </c>
      <c r="X8" s="87" t="str">
        <f t="shared" si="3"/>
        <v/>
      </c>
    </row>
    <row r="9" spans="1:25" s="87" customFormat="1" ht="11.25" customHeight="1" x14ac:dyDescent="0.15">
      <c r="A9" s="102"/>
      <c r="B9" s="102"/>
      <c r="C9" s="106"/>
      <c r="D9" s="107" t="str">
        <f>U10</f>
        <v>211-01 국유재산대부료</v>
      </c>
      <c r="E9" s="107"/>
      <c r="F9" s="108">
        <f>SUM(F10:F11)</f>
        <v>0</v>
      </c>
      <c r="G9" s="108">
        <f t="shared" ref="G9:O9" si="6">SUM(G10:G11)</f>
        <v>15478964</v>
      </c>
      <c r="H9" s="108">
        <f t="shared" si="6"/>
        <v>0</v>
      </c>
      <c r="I9" s="108">
        <f t="shared" si="6"/>
        <v>0</v>
      </c>
      <c r="J9" s="108">
        <f t="shared" si="6"/>
        <v>0</v>
      </c>
      <c r="K9" s="108">
        <f t="shared" si="6"/>
        <v>0</v>
      </c>
      <c r="L9" s="108">
        <f t="shared" si="6"/>
        <v>0</v>
      </c>
      <c r="M9" s="108">
        <f t="shared" si="6"/>
        <v>0</v>
      </c>
      <c r="N9" s="108">
        <f t="shared" si="6"/>
        <v>15478964</v>
      </c>
      <c r="O9" s="108">
        <f t="shared" si="6"/>
        <v>15478964</v>
      </c>
      <c r="P9" s="108">
        <f>SUM(P10:P10)</f>
        <v>0</v>
      </c>
      <c r="Q9" s="178">
        <f t="shared" si="1"/>
        <v>0</v>
      </c>
      <c r="U9" s="87" t="s">
        <v>434</v>
      </c>
      <c r="W9" s="87" t="str">
        <f t="shared" si="3"/>
        <v/>
      </c>
      <c r="X9" s="87" t="str">
        <f t="shared" si="3"/>
        <v>국유재산대부료</v>
      </c>
    </row>
    <row r="10" spans="1:25" s="87" customFormat="1" ht="11.25" customHeight="1" x14ac:dyDescent="0.15">
      <c r="A10" s="96"/>
      <c r="B10" s="96"/>
      <c r="C10" s="106"/>
      <c r="D10" s="96"/>
      <c r="E10" s="96" t="str">
        <f>V10</f>
        <v>211-001-000 국유재산사용료</v>
      </c>
      <c r="F10" s="179">
        <v>0</v>
      </c>
      <c r="G10" s="179">
        <v>17159994</v>
      </c>
      <c r="H10" s="179">
        <v>0</v>
      </c>
      <c r="I10" s="179">
        <v>0</v>
      </c>
      <c r="J10" s="179">
        <v>0</v>
      </c>
      <c r="K10" s="179">
        <v>0</v>
      </c>
      <c r="L10" s="179">
        <v>0</v>
      </c>
      <c r="M10" s="179">
        <v>0</v>
      </c>
      <c r="N10" s="180">
        <f>G10-I10-M10</f>
        <v>17159994</v>
      </c>
      <c r="O10" s="111">
        <f>N10-P10</f>
        <v>17159994</v>
      </c>
      <c r="P10" s="111">
        <v>0</v>
      </c>
      <c r="Q10" s="181">
        <f t="shared" si="1"/>
        <v>0</v>
      </c>
      <c r="R10" s="112"/>
      <c r="S10" s="112" t="s">
        <v>208</v>
      </c>
      <c r="T10" s="113" t="s">
        <v>142</v>
      </c>
      <c r="U10" s="113" t="s">
        <v>143</v>
      </c>
      <c r="V10" s="113" t="s">
        <v>144</v>
      </c>
      <c r="W10" s="87" t="str">
        <f t="shared" si="3"/>
        <v/>
      </c>
      <c r="X10" s="87" t="str">
        <f t="shared" si="3"/>
        <v/>
      </c>
    </row>
    <row r="11" spans="1:25" s="87" customFormat="1" ht="11.25" customHeight="1" x14ac:dyDescent="0.15">
      <c r="A11" s="96"/>
      <c r="B11" s="96"/>
      <c r="C11" s="106"/>
      <c r="D11" s="96"/>
      <c r="E11" s="96" t="str">
        <f>V11</f>
        <v>211-002-000 국유재산대부료</v>
      </c>
      <c r="F11" s="179">
        <v>0</v>
      </c>
      <c r="G11" s="179">
        <v>-1681030</v>
      </c>
      <c r="H11" s="179">
        <v>0</v>
      </c>
      <c r="I11" s="179">
        <v>0</v>
      </c>
      <c r="J11" s="179">
        <v>0</v>
      </c>
      <c r="K11" s="179">
        <v>0</v>
      </c>
      <c r="L11" s="179">
        <v>0</v>
      </c>
      <c r="M11" s="179">
        <v>0</v>
      </c>
      <c r="N11" s="180">
        <f>G11-I11-M11</f>
        <v>-1681030</v>
      </c>
      <c r="O11" s="111">
        <f>N11-P11</f>
        <v>-1681030</v>
      </c>
      <c r="P11" s="111">
        <v>0</v>
      </c>
      <c r="Q11" s="181">
        <f t="shared" si="1"/>
        <v>0</v>
      </c>
      <c r="R11" s="112"/>
      <c r="S11" s="112" t="s">
        <v>208</v>
      </c>
      <c r="T11" s="113" t="s">
        <v>142</v>
      </c>
      <c r="U11" s="113" t="s">
        <v>143</v>
      </c>
      <c r="V11" s="182" t="s">
        <v>209</v>
      </c>
      <c r="W11" s="87" t="str">
        <f t="shared" si="3"/>
        <v/>
      </c>
      <c r="X11" s="87" t="str">
        <f t="shared" si="3"/>
        <v/>
      </c>
    </row>
    <row r="12" spans="1:25" s="87" customFormat="1" ht="11.25" customHeight="1" x14ac:dyDescent="0.15">
      <c r="A12" s="102"/>
      <c r="B12" s="102"/>
      <c r="C12" s="106"/>
      <c r="D12" s="107" t="str">
        <f>U13</f>
        <v>211-02 공유재산임대료</v>
      </c>
      <c r="E12" s="107"/>
      <c r="F12" s="108">
        <f>SUM(F13:F19)</f>
        <v>-5452330</v>
      </c>
      <c r="G12" s="108">
        <f t="shared" ref="G12:P12" si="7">SUM(G13:G19)</f>
        <v>136820530</v>
      </c>
      <c r="H12" s="108">
        <f t="shared" si="7"/>
        <v>-5452330</v>
      </c>
      <c r="I12" s="108">
        <f t="shared" si="7"/>
        <v>-508360</v>
      </c>
      <c r="J12" s="108">
        <f t="shared" si="7"/>
        <v>5452330</v>
      </c>
      <c r="K12" s="108">
        <f t="shared" si="7"/>
        <v>5727710</v>
      </c>
      <c r="L12" s="108">
        <f t="shared" si="7"/>
        <v>0</v>
      </c>
      <c r="M12" s="108">
        <f t="shared" si="7"/>
        <v>0</v>
      </c>
      <c r="N12" s="108">
        <f t="shared" si="7"/>
        <v>137328890</v>
      </c>
      <c r="O12" s="108">
        <f t="shared" si="7"/>
        <v>137328890</v>
      </c>
      <c r="P12" s="108">
        <f t="shared" si="7"/>
        <v>0</v>
      </c>
      <c r="Q12" s="178">
        <f t="shared" si="1"/>
        <v>-0.37155242711017128</v>
      </c>
      <c r="U12" s="87" t="s">
        <v>434</v>
      </c>
      <c r="V12" s="87" t="s">
        <v>0</v>
      </c>
      <c r="W12" s="87" t="str">
        <f t="shared" si="3"/>
        <v/>
      </c>
      <c r="X12" s="87" t="str">
        <f t="shared" si="3"/>
        <v>공유재산임대료</v>
      </c>
    </row>
    <row r="13" spans="1:25" s="87" customFormat="1" ht="11.25" customHeight="1" x14ac:dyDescent="0.15">
      <c r="A13" s="96"/>
      <c r="B13" s="96"/>
      <c r="C13" s="106"/>
      <c r="D13" s="106"/>
      <c r="E13" s="96" t="str">
        <f t="shared" ref="E13:E19" si="8">V13</f>
        <v>211-051-006 공유재산사용료</v>
      </c>
      <c r="F13" s="179">
        <v>0</v>
      </c>
      <c r="G13" s="179">
        <v>30603710</v>
      </c>
      <c r="H13" s="179">
        <v>0</v>
      </c>
      <c r="I13" s="179">
        <v>-84520</v>
      </c>
      <c r="J13" s="179">
        <v>0</v>
      </c>
      <c r="K13" s="179">
        <v>275380</v>
      </c>
      <c r="L13" s="179">
        <v>0</v>
      </c>
      <c r="M13" s="179">
        <v>0</v>
      </c>
      <c r="N13" s="180">
        <f t="shared" ref="N13:N19" si="9">G13-I13-M13</f>
        <v>30688230</v>
      </c>
      <c r="O13" s="111">
        <f t="shared" ref="O13:O19" si="10">N13-P13</f>
        <v>30688230</v>
      </c>
      <c r="P13" s="111">
        <v>0</v>
      </c>
      <c r="Q13" s="181">
        <f t="shared" si="1"/>
        <v>-0.27617566628359763</v>
      </c>
      <c r="S13" s="112" t="s">
        <v>208</v>
      </c>
      <c r="T13" s="113" t="s">
        <v>142</v>
      </c>
      <c r="U13" s="113" t="s">
        <v>105</v>
      </c>
      <c r="V13" s="113" t="s">
        <v>145</v>
      </c>
      <c r="W13" s="87" t="str">
        <f t="shared" si="3"/>
        <v/>
      </c>
      <c r="X13" s="87" t="str">
        <f t="shared" si="3"/>
        <v/>
      </c>
    </row>
    <row r="14" spans="1:25" s="87" customFormat="1" ht="11.25" customHeight="1" x14ac:dyDescent="0.15">
      <c r="A14" s="96"/>
      <c r="B14" s="96"/>
      <c r="C14" s="106"/>
      <c r="D14" s="106"/>
      <c r="E14" s="96" t="str">
        <f t="shared" si="8"/>
        <v>211-051-008 행정재산사용료</v>
      </c>
      <c r="F14" s="179">
        <v>0</v>
      </c>
      <c r="G14" s="179">
        <v>0</v>
      </c>
      <c r="H14" s="179">
        <v>0</v>
      </c>
      <c r="I14" s="179">
        <v>0</v>
      </c>
      <c r="J14" s="179">
        <v>0</v>
      </c>
      <c r="K14" s="179">
        <v>0</v>
      </c>
      <c r="L14" s="179">
        <v>0</v>
      </c>
      <c r="M14" s="179">
        <v>0</v>
      </c>
      <c r="N14" s="180">
        <f t="shared" si="9"/>
        <v>0</v>
      </c>
      <c r="O14" s="111">
        <f t="shared" si="10"/>
        <v>0</v>
      </c>
      <c r="P14" s="111">
        <v>0</v>
      </c>
      <c r="Q14" s="181" t="str">
        <f t="shared" si="1"/>
        <v/>
      </c>
      <c r="S14" s="112" t="s">
        <v>208</v>
      </c>
      <c r="T14" s="113" t="s">
        <v>142</v>
      </c>
      <c r="U14" s="113" t="s">
        <v>105</v>
      </c>
      <c r="V14" s="113" t="s">
        <v>146</v>
      </c>
      <c r="W14" s="87" t="str">
        <f t="shared" si="3"/>
        <v/>
      </c>
      <c r="X14" s="87" t="str">
        <f t="shared" si="3"/>
        <v/>
      </c>
    </row>
    <row r="15" spans="1:25" s="87" customFormat="1" ht="11.25" customHeight="1" x14ac:dyDescent="0.15">
      <c r="A15" s="96"/>
      <c r="B15" s="96"/>
      <c r="C15" s="106"/>
      <c r="D15" s="106"/>
      <c r="E15" s="96" t="str">
        <f t="shared" si="8"/>
        <v>211-051-009 시군구재산사용료</v>
      </c>
      <c r="F15" s="179">
        <v>0</v>
      </c>
      <c r="G15" s="179">
        <v>1877700</v>
      </c>
      <c r="H15" s="179">
        <v>0</v>
      </c>
      <c r="I15" s="179">
        <v>0</v>
      </c>
      <c r="J15" s="179">
        <v>0</v>
      </c>
      <c r="K15" s="179">
        <v>0</v>
      </c>
      <c r="L15" s="179">
        <v>0</v>
      </c>
      <c r="M15" s="179">
        <v>0</v>
      </c>
      <c r="N15" s="180">
        <f t="shared" si="9"/>
        <v>1877700</v>
      </c>
      <c r="O15" s="111">
        <f t="shared" si="10"/>
        <v>1877700</v>
      </c>
      <c r="P15" s="111">
        <v>0</v>
      </c>
      <c r="Q15" s="181">
        <f t="shared" si="1"/>
        <v>0</v>
      </c>
      <c r="S15" s="112" t="s">
        <v>208</v>
      </c>
      <c r="T15" s="113" t="s">
        <v>142</v>
      </c>
      <c r="U15" s="113" t="s">
        <v>105</v>
      </c>
      <c r="V15" s="113" t="s">
        <v>147</v>
      </c>
      <c r="W15" s="87" t="str">
        <f t="shared" si="3"/>
        <v/>
      </c>
      <c r="X15" s="87" t="str">
        <f t="shared" si="3"/>
        <v/>
      </c>
    </row>
    <row r="16" spans="1:25" s="87" customFormat="1" ht="11.25" customHeight="1" x14ac:dyDescent="0.15">
      <c r="A16" s="96"/>
      <c r="B16" s="96"/>
      <c r="C16" s="106"/>
      <c r="D16" s="106"/>
      <c r="E16" s="96" t="str">
        <f t="shared" si="8"/>
        <v>211-051-010 시도유재산사용료</v>
      </c>
      <c r="F16" s="179">
        <v>0</v>
      </c>
      <c r="G16" s="179">
        <v>-1766560</v>
      </c>
      <c r="H16" s="179">
        <v>0</v>
      </c>
      <c r="I16" s="179">
        <v>0</v>
      </c>
      <c r="J16" s="179">
        <v>0</v>
      </c>
      <c r="K16" s="179">
        <v>0</v>
      </c>
      <c r="L16" s="179">
        <v>0</v>
      </c>
      <c r="M16" s="179">
        <v>0</v>
      </c>
      <c r="N16" s="180">
        <f t="shared" si="9"/>
        <v>-1766560</v>
      </c>
      <c r="O16" s="111">
        <f t="shared" si="10"/>
        <v>-1766560</v>
      </c>
      <c r="P16" s="111">
        <v>0</v>
      </c>
      <c r="Q16" s="181">
        <f t="shared" si="1"/>
        <v>0</v>
      </c>
      <c r="S16" s="112" t="s">
        <v>208</v>
      </c>
      <c r="T16" s="113" t="s">
        <v>354</v>
      </c>
      <c r="U16" s="113" t="s">
        <v>105</v>
      </c>
      <c r="V16" s="113" t="s">
        <v>210</v>
      </c>
      <c r="W16" s="87" t="str">
        <f t="shared" si="3"/>
        <v/>
      </c>
      <c r="X16" s="87" t="str">
        <f t="shared" si="3"/>
        <v/>
      </c>
    </row>
    <row r="17" spans="1:24" s="87" customFormat="1" ht="11.25" customHeight="1" x14ac:dyDescent="0.15">
      <c r="A17" s="96"/>
      <c r="B17" s="96"/>
      <c r="C17" s="106"/>
      <c r="D17" s="106"/>
      <c r="E17" s="96" t="str">
        <f t="shared" si="8"/>
        <v>211-052-001 기타공유재산대부료</v>
      </c>
      <c r="F17" s="179">
        <v>0</v>
      </c>
      <c r="G17" s="179">
        <v>106002440</v>
      </c>
      <c r="H17" s="179">
        <v>0</v>
      </c>
      <c r="I17" s="179">
        <v>742790</v>
      </c>
      <c r="J17" s="179">
        <v>0</v>
      </c>
      <c r="K17" s="179">
        <v>0</v>
      </c>
      <c r="L17" s="179">
        <v>0</v>
      </c>
      <c r="M17" s="179">
        <v>0</v>
      </c>
      <c r="N17" s="180">
        <f t="shared" si="9"/>
        <v>105259650</v>
      </c>
      <c r="O17" s="111">
        <f t="shared" si="10"/>
        <v>105259650</v>
      </c>
      <c r="P17" s="111">
        <v>0</v>
      </c>
      <c r="Q17" s="181">
        <f t="shared" si="1"/>
        <v>0.70072915302704353</v>
      </c>
      <c r="S17" s="112" t="s">
        <v>208</v>
      </c>
      <c r="T17" s="113" t="s">
        <v>142</v>
      </c>
      <c r="U17" s="113" t="s">
        <v>105</v>
      </c>
      <c r="V17" s="113" t="s">
        <v>148</v>
      </c>
      <c r="W17" s="87" t="str">
        <f t="shared" si="3"/>
        <v/>
      </c>
      <c r="X17" s="87" t="str">
        <f t="shared" si="3"/>
        <v/>
      </c>
    </row>
    <row r="18" spans="1:24" s="87" customFormat="1" ht="11.25" customHeight="1" x14ac:dyDescent="0.15">
      <c r="A18" s="96"/>
      <c r="B18" s="96"/>
      <c r="C18" s="106"/>
      <c r="D18" s="106"/>
      <c r="E18" s="96" t="str">
        <f t="shared" si="8"/>
        <v>211-052-034 시도유재산대부료</v>
      </c>
      <c r="F18" s="179">
        <v>0</v>
      </c>
      <c r="G18" s="179">
        <v>3122200</v>
      </c>
      <c r="H18" s="179">
        <v>0</v>
      </c>
      <c r="I18" s="179">
        <v>1441560</v>
      </c>
      <c r="J18" s="179">
        <v>0</v>
      </c>
      <c r="K18" s="179">
        <v>0</v>
      </c>
      <c r="L18" s="179">
        <v>0</v>
      </c>
      <c r="M18" s="179">
        <v>0</v>
      </c>
      <c r="N18" s="180">
        <f t="shared" si="9"/>
        <v>1680640</v>
      </c>
      <c r="O18" s="111">
        <f t="shared" si="10"/>
        <v>1680640</v>
      </c>
      <c r="P18" s="111">
        <v>0</v>
      </c>
      <c r="Q18" s="181">
        <f t="shared" si="1"/>
        <v>46.171289475369932</v>
      </c>
      <c r="S18" s="112" t="s">
        <v>208</v>
      </c>
      <c r="T18" s="113" t="s">
        <v>142</v>
      </c>
      <c r="U18" s="113" t="s">
        <v>105</v>
      </c>
      <c r="V18" s="113" t="s">
        <v>149</v>
      </c>
      <c r="W18" s="87" t="str">
        <f t="shared" si="3"/>
        <v/>
      </c>
      <c r="X18" s="87" t="str">
        <f t="shared" si="3"/>
        <v/>
      </c>
    </row>
    <row r="19" spans="1:24" s="87" customFormat="1" ht="11.25" customHeight="1" x14ac:dyDescent="0.15">
      <c r="A19" s="96"/>
      <c r="B19" s="96"/>
      <c r="C19" s="106"/>
      <c r="D19" s="106"/>
      <c r="E19" s="96" t="str">
        <f t="shared" si="8"/>
        <v>211-052-035 시군구재산대부료</v>
      </c>
      <c r="F19" s="179">
        <v>-5452330</v>
      </c>
      <c r="G19" s="179">
        <v>-3018960</v>
      </c>
      <c r="H19" s="179">
        <v>-5452330</v>
      </c>
      <c r="I19" s="179">
        <v>-2608190</v>
      </c>
      <c r="J19" s="179">
        <v>5452330</v>
      </c>
      <c r="K19" s="179">
        <v>5452330</v>
      </c>
      <c r="L19" s="179">
        <v>0</v>
      </c>
      <c r="M19" s="179">
        <v>0</v>
      </c>
      <c r="N19" s="180">
        <f t="shared" si="9"/>
        <v>-410770</v>
      </c>
      <c r="O19" s="111">
        <f t="shared" si="10"/>
        <v>-410770</v>
      </c>
      <c r="P19" s="111">
        <v>0</v>
      </c>
      <c r="Q19" s="181">
        <f t="shared" si="1"/>
        <v>86.393658743408324</v>
      </c>
      <c r="S19" s="112" t="s">
        <v>208</v>
      </c>
      <c r="T19" s="113" t="s">
        <v>142</v>
      </c>
      <c r="U19" s="113" t="s">
        <v>105</v>
      </c>
      <c r="V19" s="113" t="s">
        <v>150</v>
      </c>
      <c r="W19" s="87" t="str">
        <f t="shared" si="3"/>
        <v/>
      </c>
      <c r="X19" s="87" t="str">
        <f t="shared" si="3"/>
        <v/>
      </c>
    </row>
    <row r="20" spans="1:24" s="87" customFormat="1" ht="11.25" customHeight="1" x14ac:dyDescent="0.15">
      <c r="A20" s="102"/>
      <c r="B20" s="96"/>
      <c r="C20" s="103" t="str">
        <f>T22</f>
        <v>212-00 사용료수입</v>
      </c>
      <c r="D20" s="103"/>
      <c r="E20" s="103"/>
      <c r="F20" s="115">
        <f t="shared" ref="F20:P20" si="11">F21+F32</f>
        <v>297900</v>
      </c>
      <c r="G20" s="115">
        <f t="shared" si="11"/>
        <v>73607071</v>
      </c>
      <c r="H20" s="115">
        <f t="shared" si="11"/>
        <v>482750</v>
      </c>
      <c r="I20" s="115">
        <f t="shared" si="11"/>
        <v>3710770</v>
      </c>
      <c r="J20" s="115">
        <f t="shared" si="11"/>
        <v>0</v>
      </c>
      <c r="K20" s="115">
        <f t="shared" si="11"/>
        <v>0</v>
      </c>
      <c r="L20" s="115">
        <f t="shared" si="11"/>
        <v>0</v>
      </c>
      <c r="M20" s="115">
        <f t="shared" si="11"/>
        <v>1072200</v>
      </c>
      <c r="N20" s="115">
        <f t="shared" si="11"/>
        <v>68824101</v>
      </c>
      <c r="O20" s="115">
        <f t="shared" si="11"/>
        <v>68824101</v>
      </c>
      <c r="P20" s="115">
        <f t="shared" si="11"/>
        <v>0</v>
      </c>
      <c r="Q20" s="177">
        <f t="shared" si="1"/>
        <v>5.0413227283558122</v>
      </c>
      <c r="T20" s="87" t="s">
        <v>406</v>
      </c>
      <c r="V20" s="87" t="s">
        <v>0</v>
      </c>
      <c r="W20" s="87" t="str">
        <f t="shared" si="3"/>
        <v>사용료수입</v>
      </c>
      <c r="X20" s="87" t="str">
        <f t="shared" si="3"/>
        <v/>
      </c>
    </row>
    <row r="21" spans="1:24" s="87" customFormat="1" ht="11.25" customHeight="1" x14ac:dyDescent="0.15">
      <c r="A21" s="102"/>
      <c r="B21" s="102"/>
      <c r="C21" s="106"/>
      <c r="D21" s="107" t="str">
        <f>U22</f>
        <v>212-01 도로사용료</v>
      </c>
      <c r="E21" s="107"/>
      <c r="F21" s="108">
        <f>SUM(F22:F31)</f>
        <v>297900</v>
      </c>
      <c r="G21" s="108">
        <f t="shared" ref="G21:P21" si="12">SUM(G22:G31)</f>
        <v>73236651</v>
      </c>
      <c r="H21" s="108">
        <f t="shared" si="12"/>
        <v>482750</v>
      </c>
      <c r="I21" s="108">
        <f t="shared" si="12"/>
        <v>3710770</v>
      </c>
      <c r="J21" s="108">
        <f t="shared" si="12"/>
        <v>0</v>
      </c>
      <c r="K21" s="108">
        <f t="shared" si="12"/>
        <v>0</v>
      </c>
      <c r="L21" s="108">
        <f t="shared" si="12"/>
        <v>0</v>
      </c>
      <c r="M21" s="108">
        <f t="shared" si="12"/>
        <v>1072200</v>
      </c>
      <c r="N21" s="108">
        <f t="shared" si="12"/>
        <v>68453681</v>
      </c>
      <c r="O21" s="108">
        <f t="shared" si="12"/>
        <v>68453681</v>
      </c>
      <c r="P21" s="108">
        <f t="shared" si="12"/>
        <v>0</v>
      </c>
      <c r="Q21" s="178">
        <f t="shared" si="1"/>
        <v>5.0668209828436863</v>
      </c>
      <c r="U21" s="87" t="s">
        <v>434</v>
      </c>
      <c r="V21" s="87" t="s">
        <v>0</v>
      </c>
      <c r="W21" s="87" t="str">
        <f t="shared" si="3"/>
        <v/>
      </c>
      <c r="X21" s="87" t="str">
        <f t="shared" si="3"/>
        <v>도로사용료</v>
      </c>
    </row>
    <row r="22" spans="1:24" s="87" customFormat="1" ht="11.25" customHeight="1" x14ac:dyDescent="0.15">
      <c r="A22" s="96"/>
      <c r="B22" s="96"/>
      <c r="C22" s="106"/>
      <c r="D22" s="106"/>
      <c r="E22" s="96" t="str">
        <f t="shared" ref="E22:E31" si="13">V22</f>
        <v>212-001-001 건축현장도로점용료</v>
      </c>
      <c r="F22" s="179">
        <v>15930</v>
      </c>
      <c r="G22" s="179">
        <v>7933220</v>
      </c>
      <c r="H22" s="179">
        <v>154600</v>
      </c>
      <c r="I22" s="179">
        <v>1274710</v>
      </c>
      <c r="J22" s="179">
        <v>0</v>
      </c>
      <c r="K22" s="179">
        <v>0</v>
      </c>
      <c r="L22" s="179">
        <v>0</v>
      </c>
      <c r="M22" s="179">
        <v>0</v>
      </c>
      <c r="N22" s="180">
        <f t="shared" ref="N22:N31" si="14">G22-I22-M22</f>
        <v>6658510</v>
      </c>
      <c r="O22" s="111">
        <f t="shared" ref="O22:O31" si="15">N22-P22</f>
        <v>6658510</v>
      </c>
      <c r="P22" s="111">
        <v>0</v>
      </c>
      <c r="Q22" s="181">
        <f t="shared" si="1"/>
        <v>16.068002652138727</v>
      </c>
      <c r="S22" s="112" t="s">
        <v>208</v>
      </c>
      <c r="T22" s="113" t="s">
        <v>151</v>
      </c>
      <c r="U22" s="113" t="s">
        <v>24</v>
      </c>
      <c r="V22" s="113" t="s">
        <v>152</v>
      </c>
      <c r="W22" s="87" t="str">
        <f t="shared" si="3"/>
        <v/>
      </c>
      <c r="X22" s="87" t="str">
        <f t="shared" si="3"/>
        <v/>
      </c>
    </row>
    <row r="23" spans="1:24" s="87" customFormat="1" ht="11.25" customHeight="1" x14ac:dyDescent="0.15">
      <c r="A23" s="96"/>
      <c r="B23" s="96"/>
      <c r="C23" s="106"/>
      <c r="D23" s="106"/>
      <c r="E23" s="96" t="str">
        <f t="shared" si="13"/>
        <v>212-001-003 굴착수반점용료</v>
      </c>
      <c r="F23" s="179">
        <v>0</v>
      </c>
      <c r="G23" s="179">
        <v>-9210</v>
      </c>
      <c r="H23" s="179">
        <v>0</v>
      </c>
      <c r="I23" s="179">
        <v>0</v>
      </c>
      <c r="J23" s="179">
        <v>0</v>
      </c>
      <c r="K23" s="179">
        <v>0</v>
      </c>
      <c r="L23" s="179">
        <v>0</v>
      </c>
      <c r="M23" s="179">
        <v>0</v>
      </c>
      <c r="N23" s="180">
        <f t="shared" si="14"/>
        <v>-9210</v>
      </c>
      <c r="O23" s="111">
        <f t="shared" si="15"/>
        <v>-9210</v>
      </c>
      <c r="P23" s="111">
        <v>0</v>
      </c>
      <c r="Q23" s="181">
        <f t="shared" si="1"/>
        <v>0</v>
      </c>
      <c r="S23" s="112" t="s">
        <v>208</v>
      </c>
      <c r="T23" s="113" t="s">
        <v>151</v>
      </c>
      <c r="U23" s="113" t="s">
        <v>24</v>
      </c>
      <c r="V23" s="113" t="s">
        <v>153</v>
      </c>
      <c r="W23" s="87" t="str">
        <f t="shared" si="3"/>
        <v/>
      </c>
      <c r="X23" s="87" t="str">
        <f t="shared" si="3"/>
        <v/>
      </c>
    </row>
    <row r="24" spans="1:24" s="87" customFormat="1" ht="11.25" customHeight="1" x14ac:dyDescent="0.15">
      <c r="A24" s="96"/>
      <c r="B24" s="96"/>
      <c r="C24" s="106"/>
      <c r="D24" s="106"/>
      <c r="E24" s="96" t="str">
        <f t="shared" si="13"/>
        <v>212-001-005 도로점용료(공사공단)</v>
      </c>
      <c r="F24" s="179">
        <v>0</v>
      </c>
      <c r="G24" s="179">
        <v>0</v>
      </c>
      <c r="H24" s="179">
        <v>0</v>
      </c>
      <c r="I24" s="179">
        <v>0</v>
      </c>
      <c r="J24" s="179">
        <v>0</v>
      </c>
      <c r="K24" s="179">
        <v>0</v>
      </c>
      <c r="L24" s="179">
        <v>0</v>
      </c>
      <c r="M24" s="179">
        <v>0</v>
      </c>
      <c r="N24" s="180">
        <f t="shared" si="14"/>
        <v>0</v>
      </c>
      <c r="O24" s="111">
        <f t="shared" si="15"/>
        <v>0</v>
      </c>
      <c r="P24" s="111">
        <v>0</v>
      </c>
      <c r="Q24" s="181" t="str">
        <f t="shared" si="1"/>
        <v/>
      </c>
      <c r="S24" s="112" t="s">
        <v>208</v>
      </c>
      <c r="T24" s="113" t="s">
        <v>151</v>
      </c>
      <c r="U24" s="113" t="s">
        <v>24</v>
      </c>
      <c r="V24" s="113" t="s">
        <v>154</v>
      </c>
      <c r="W24" s="87" t="str">
        <f t="shared" si="3"/>
        <v/>
      </c>
      <c r="X24" s="87" t="str">
        <f t="shared" si="3"/>
        <v/>
      </c>
    </row>
    <row r="25" spans="1:24" s="87" customFormat="1" ht="11.25" customHeight="1" x14ac:dyDescent="0.15">
      <c r="A25" s="96"/>
      <c r="B25" s="96"/>
      <c r="C25" s="106"/>
      <c r="D25" s="106"/>
      <c r="E25" s="96" t="str">
        <f t="shared" si="13"/>
        <v>212-001-006 기타도로사용료</v>
      </c>
      <c r="F25" s="179">
        <v>0</v>
      </c>
      <c r="G25" s="179">
        <v>2088640</v>
      </c>
      <c r="H25" s="179">
        <v>225260</v>
      </c>
      <c r="I25" s="179">
        <v>1464460</v>
      </c>
      <c r="J25" s="179">
        <v>0</v>
      </c>
      <c r="K25" s="179">
        <v>0</v>
      </c>
      <c r="L25" s="179">
        <v>0</v>
      </c>
      <c r="M25" s="179">
        <v>0</v>
      </c>
      <c r="N25" s="180">
        <f t="shared" si="14"/>
        <v>624180</v>
      </c>
      <c r="O25" s="111">
        <f t="shared" si="15"/>
        <v>624180</v>
      </c>
      <c r="P25" s="111">
        <v>0</v>
      </c>
      <c r="Q25" s="181">
        <f t="shared" si="1"/>
        <v>70.115481844645316</v>
      </c>
      <c r="S25" s="112" t="s">
        <v>208</v>
      </c>
      <c r="T25" s="113" t="s">
        <v>151</v>
      </c>
      <c r="U25" s="113" t="s">
        <v>24</v>
      </c>
      <c r="V25" s="113" t="s">
        <v>155</v>
      </c>
      <c r="W25" s="87" t="str">
        <f t="shared" si="3"/>
        <v/>
      </c>
      <c r="X25" s="87" t="str">
        <f t="shared" si="3"/>
        <v/>
      </c>
    </row>
    <row r="26" spans="1:24" s="87" customFormat="1" ht="11.25" customHeight="1" x14ac:dyDescent="0.15">
      <c r="A26" s="96"/>
      <c r="B26" s="96"/>
      <c r="C26" s="106"/>
      <c r="D26" s="106"/>
      <c r="E26" s="96" t="str">
        <f t="shared" si="13"/>
        <v>212-001-010 차량출입시설</v>
      </c>
      <c r="F26" s="179">
        <v>251180</v>
      </c>
      <c r="G26" s="179">
        <v>54776800</v>
      </c>
      <c r="H26" s="179">
        <v>6690</v>
      </c>
      <c r="I26" s="179">
        <v>664950</v>
      </c>
      <c r="J26" s="179">
        <v>0</v>
      </c>
      <c r="K26" s="179">
        <v>0</v>
      </c>
      <c r="L26" s="179">
        <v>0</v>
      </c>
      <c r="M26" s="179">
        <v>65920</v>
      </c>
      <c r="N26" s="180">
        <f t="shared" si="14"/>
        <v>54045930</v>
      </c>
      <c r="O26" s="111">
        <f t="shared" si="15"/>
        <v>54045930</v>
      </c>
      <c r="P26" s="111">
        <v>0</v>
      </c>
      <c r="Q26" s="181">
        <f t="shared" si="1"/>
        <v>1.2139263337763433</v>
      </c>
      <c r="S26" s="112" t="s">
        <v>208</v>
      </c>
      <c r="T26" s="113" t="s">
        <v>151</v>
      </c>
      <c r="U26" s="113" t="s">
        <v>24</v>
      </c>
      <c r="V26" s="113" t="s">
        <v>156</v>
      </c>
      <c r="W26" s="87" t="str">
        <f t="shared" si="3"/>
        <v/>
      </c>
      <c r="X26" s="87" t="str">
        <f t="shared" si="3"/>
        <v/>
      </c>
    </row>
    <row r="27" spans="1:24" s="87" customFormat="1" ht="11.25" customHeight="1" x14ac:dyDescent="0.15">
      <c r="A27" s="96"/>
      <c r="B27" s="96"/>
      <c r="C27" s="106"/>
      <c r="D27" s="106"/>
      <c r="E27" s="96" t="str">
        <f t="shared" si="13"/>
        <v>212-001-011 도로점용료(도로부지)</v>
      </c>
      <c r="F27" s="179">
        <v>0</v>
      </c>
      <c r="G27" s="179">
        <v>-76250</v>
      </c>
      <c r="H27" s="179">
        <v>0</v>
      </c>
      <c r="I27" s="179">
        <v>0</v>
      </c>
      <c r="J27" s="179">
        <v>0</v>
      </c>
      <c r="K27" s="179">
        <v>0</v>
      </c>
      <c r="L27" s="179">
        <v>0</v>
      </c>
      <c r="M27" s="179">
        <v>0</v>
      </c>
      <c r="N27" s="180">
        <f t="shared" si="14"/>
        <v>-76250</v>
      </c>
      <c r="O27" s="111">
        <f t="shared" si="15"/>
        <v>-76250</v>
      </c>
      <c r="P27" s="111">
        <v>0</v>
      </c>
      <c r="Q27" s="181">
        <f t="shared" si="1"/>
        <v>0</v>
      </c>
      <c r="S27" s="112" t="s">
        <v>208</v>
      </c>
      <c r="T27" s="113" t="s">
        <v>151</v>
      </c>
      <c r="U27" s="113" t="s">
        <v>24</v>
      </c>
      <c r="V27" s="113" t="s">
        <v>211</v>
      </c>
      <c r="W27" s="87" t="str">
        <f t="shared" si="3"/>
        <v/>
      </c>
      <c r="X27" s="87" t="str">
        <f t="shared" si="3"/>
        <v/>
      </c>
    </row>
    <row r="28" spans="1:24" s="87" customFormat="1" ht="11.25" customHeight="1" x14ac:dyDescent="0.15">
      <c r="A28" s="96"/>
      <c r="B28" s="96"/>
      <c r="C28" s="106"/>
      <c r="D28" s="106"/>
      <c r="E28" s="96" t="str">
        <f t="shared" si="13"/>
        <v>212-001-012 도로점용료(현수막)</v>
      </c>
      <c r="F28" s="179">
        <v>0</v>
      </c>
      <c r="G28" s="179">
        <v>-14700</v>
      </c>
      <c r="H28" s="179">
        <v>0</v>
      </c>
      <c r="I28" s="179">
        <v>0</v>
      </c>
      <c r="J28" s="179">
        <v>0</v>
      </c>
      <c r="K28" s="179">
        <v>0</v>
      </c>
      <c r="L28" s="179">
        <v>0</v>
      </c>
      <c r="M28" s="179">
        <v>0</v>
      </c>
      <c r="N28" s="180">
        <f t="shared" si="14"/>
        <v>-14700</v>
      </c>
      <c r="O28" s="111">
        <f t="shared" si="15"/>
        <v>-14700</v>
      </c>
      <c r="P28" s="111">
        <v>0</v>
      </c>
      <c r="Q28" s="181">
        <f t="shared" si="1"/>
        <v>0</v>
      </c>
      <c r="S28" s="112" t="s">
        <v>208</v>
      </c>
      <c r="T28" s="113" t="s">
        <v>151</v>
      </c>
      <c r="U28" s="113" t="s">
        <v>24</v>
      </c>
      <c r="V28" s="113" t="s">
        <v>157</v>
      </c>
      <c r="W28" s="87" t="str">
        <f t="shared" si="3"/>
        <v/>
      </c>
      <c r="X28" s="87" t="str">
        <f t="shared" si="3"/>
        <v/>
      </c>
    </row>
    <row r="29" spans="1:24" s="87" customFormat="1" ht="11.25" customHeight="1" x14ac:dyDescent="0.15">
      <c r="A29" s="96"/>
      <c r="B29" s="96"/>
      <c r="C29" s="106"/>
      <c r="D29" s="106"/>
      <c r="E29" s="96" t="str">
        <f t="shared" si="13"/>
        <v>212-001-013 도로점용료(돌출간판)</v>
      </c>
      <c r="F29" s="179">
        <v>30030</v>
      </c>
      <c r="G29" s="179">
        <v>8382021</v>
      </c>
      <c r="H29" s="179">
        <v>96200</v>
      </c>
      <c r="I29" s="179">
        <v>306650</v>
      </c>
      <c r="J29" s="179">
        <v>0</v>
      </c>
      <c r="K29" s="179">
        <v>0</v>
      </c>
      <c r="L29" s="179">
        <v>0</v>
      </c>
      <c r="M29" s="179">
        <v>1006280</v>
      </c>
      <c r="N29" s="180">
        <f t="shared" si="14"/>
        <v>7069091</v>
      </c>
      <c r="O29" s="111">
        <f t="shared" si="15"/>
        <v>7069091</v>
      </c>
      <c r="P29" s="111">
        <v>0</v>
      </c>
      <c r="Q29" s="181">
        <f t="shared" si="1"/>
        <v>3.6584255754071719</v>
      </c>
      <c r="S29" s="112" t="s">
        <v>208</v>
      </c>
      <c r="T29" s="113" t="s">
        <v>151</v>
      </c>
      <c r="U29" s="113" t="s">
        <v>24</v>
      </c>
      <c r="V29" s="113" t="s">
        <v>158</v>
      </c>
      <c r="W29" s="87" t="str">
        <f t="shared" si="3"/>
        <v/>
      </c>
      <c r="X29" s="87" t="str">
        <f t="shared" si="3"/>
        <v/>
      </c>
    </row>
    <row r="30" spans="1:24" s="87" customFormat="1" ht="11.25" customHeight="1" x14ac:dyDescent="0.15">
      <c r="A30" s="96"/>
      <c r="B30" s="96"/>
      <c r="C30" s="106"/>
      <c r="D30" s="106"/>
      <c r="E30" s="96" t="str">
        <f t="shared" si="13"/>
        <v>212-001-014 사설안내표지판</v>
      </c>
      <c r="F30" s="179">
        <v>760</v>
      </c>
      <c r="G30" s="179">
        <v>157430</v>
      </c>
      <c r="H30" s="179">
        <v>0</v>
      </c>
      <c r="I30" s="179">
        <v>0</v>
      </c>
      <c r="J30" s="179">
        <v>0</v>
      </c>
      <c r="K30" s="179">
        <v>0</v>
      </c>
      <c r="L30" s="179">
        <v>0</v>
      </c>
      <c r="M30" s="179">
        <v>0</v>
      </c>
      <c r="N30" s="180">
        <f t="shared" si="14"/>
        <v>157430</v>
      </c>
      <c r="O30" s="111">
        <f t="shared" si="15"/>
        <v>157430</v>
      </c>
      <c r="P30" s="111">
        <v>0</v>
      </c>
      <c r="Q30" s="181">
        <f t="shared" si="1"/>
        <v>0</v>
      </c>
      <c r="S30" s="112" t="s">
        <v>208</v>
      </c>
      <c r="T30" s="113" t="s">
        <v>151</v>
      </c>
      <c r="U30" s="113" t="s">
        <v>24</v>
      </c>
      <c r="V30" s="113" t="s">
        <v>159</v>
      </c>
      <c r="W30" s="87" t="str">
        <f t="shared" si="3"/>
        <v/>
      </c>
      <c r="X30" s="87" t="str">
        <f t="shared" si="3"/>
        <v/>
      </c>
    </row>
    <row r="31" spans="1:24" s="87" customFormat="1" ht="11.25" customHeight="1" x14ac:dyDescent="0.15">
      <c r="A31" s="96"/>
      <c r="B31" s="96"/>
      <c r="C31" s="106"/>
      <c r="D31" s="106"/>
      <c r="E31" s="96" t="str">
        <f t="shared" si="13"/>
        <v>212-001-022 매설물점용료</v>
      </c>
      <c r="F31" s="179">
        <v>0</v>
      </c>
      <c r="G31" s="179">
        <v>-1300</v>
      </c>
      <c r="H31" s="179">
        <v>0</v>
      </c>
      <c r="I31" s="179">
        <v>0</v>
      </c>
      <c r="J31" s="179">
        <v>0</v>
      </c>
      <c r="K31" s="179">
        <v>0</v>
      </c>
      <c r="L31" s="179">
        <v>0</v>
      </c>
      <c r="M31" s="179">
        <v>0</v>
      </c>
      <c r="N31" s="180">
        <f t="shared" si="14"/>
        <v>-1300</v>
      </c>
      <c r="O31" s="111">
        <f t="shared" si="15"/>
        <v>-1300</v>
      </c>
      <c r="P31" s="111">
        <v>0</v>
      </c>
      <c r="Q31" s="181">
        <f t="shared" si="1"/>
        <v>0</v>
      </c>
      <c r="S31" s="112" t="s">
        <v>208</v>
      </c>
      <c r="T31" s="113" t="s">
        <v>151</v>
      </c>
      <c r="U31" s="113" t="s">
        <v>24</v>
      </c>
      <c r="V31" s="113" t="s">
        <v>160</v>
      </c>
      <c r="W31" s="87" t="str">
        <f t="shared" si="3"/>
        <v/>
      </c>
      <c r="X31" s="87" t="str">
        <f t="shared" si="3"/>
        <v/>
      </c>
    </row>
    <row r="32" spans="1:24" s="87" customFormat="1" ht="11.25" customHeight="1" x14ac:dyDescent="0.15">
      <c r="A32" s="102"/>
      <c r="B32" s="102"/>
      <c r="C32" s="106"/>
      <c r="D32" s="107" t="str">
        <f>U33</f>
        <v>212-09 기타사용료</v>
      </c>
      <c r="E32" s="107"/>
      <c r="F32" s="108">
        <f t="shared" ref="F32:P32" si="16">SUM(F33:F35)</f>
        <v>0</v>
      </c>
      <c r="G32" s="108">
        <f t="shared" si="16"/>
        <v>370420</v>
      </c>
      <c r="H32" s="108">
        <f t="shared" si="16"/>
        <v>0</v>
      </c>
      <c r="I32" s="108">
        <f t="shared" si="16"/>
        <v>0</v>
      </c>
      <c r="J32" s="108">
        <f t="shared" si="16"/>
        <v>0</v>
      </c>
      <c r="K32" s="108">
        <f t="shared" si="16"/>
        <v>0</v>
      </c>
      <c r="L32" s="108">
        <f t="shared" si="16"/>
        <v>0</v>
      </c>
      <c r="M32" s="108">
        <f t="shared" si="16"/>
        <v>0</v>
      </c>
      <c r="N32" s="108">
        <f t="shared" si="16"/>
        <v>370420</v>
      </c>
      <c r="O32" s="108">
        <f t="shared" si="16"/>
        <v>370420</v>
      </c>
      <c r="P32" s="108">
        <f t="shared" si="16"/>
        <v>0</v>
      </c>
      <c r="Q32" s="178">
        <f t="shared" si="1"/>
        <v>0</v>
      </c>
      <c r="U32" s="87" t="s">
        <v>406</v>
      </c>
      <c r="V32" s="87" t="s">
        <v>0</v>
      </c>
      <c r="W32" s="87" t="str">
        <f t="shared" si="3"/>
        <v/>
      </c>
      <c r="X32" s="87" t="str">
        <f t="shared" si="3"/>
        <v>기타사용료</v>
      </c>
    </row>
    <row r="33" spans="1:24" s="87" customFormat="1" ht="11.25" customHeight="1" x14ac:dyDescent="0.15">
      <c r="A33" s="96"/>
      <c r="B33" s="96"/>
      <c r="C33" s="96"/>
      <c r="D33" s="106"/>
      <c r="E33" s="96" t="str">
        <f>V33</f>
        <v>212-402-003 도시공원점용료</v>
      </c>
      <c r="F33" s="179">
        <v>0</v>
      </c>
      <c r="G33" s="179">
        <v>0</v>
      </c>
      <c r="H33" s="179">
        <v>0</v>
      </c>
      <c r="I33" s="179">
        <v>0</v>
      </c>
      <c r="J33" s="179">
        <v>0</v>
      </c>
      <c r="K33" s="179">
        <v>0</v>
      </c>
      <c r="L33" s="179">
        <v>0</v>
      </c>
      <c r="M33" s="179">
        <v>0</v>
      </c>
      <c r="N33" s="180">
        <f>G33-I33-M33</f>
        <v>0</v>
      </c>
      <c r="O33" s="111">
        <f>N33-P33</f>
        <v>0</v>
      </c>
      <c r="P33" s="111">
        <v>0</v>
      </c>
      <c r="Q33" s="181" t="str">
        <f t="shared" si="1"/>
        <v/>
      </c>
      <c r="S33" s="112" t="s">
        <v>208</v>
      </c>
      <c r="T33" s="113" t="s">
        <v>151</v>
      </c>
      <c r="U33" s="113" t="s">
        <v>32</v>
      </c>
      <c r="V33" s="113" t="s">
        <v>161</v>
      </c>
      <c r="W33" s="87" t="str">
        <f t="shared" si="3"/>
        <v/>
      </c>
      <c r="X33" s="87" t="str">
        <f t="shared" si="3"/>
        <v/>
      </c>
    </row>
    <row r="34" spans="1:24" s="87" customFormat="1" ht="11.25" customHeight="1" x14ac:dyDescent="0.15">
      <c r="A34" s="96"/>
      <c r="B34" s="96"/>
      <c r="C34" s="96"/>
      <c r="D34" s="106"/>
      <c r="E34" s="96" t="str">
        <f>V34</f>
        <v>212-420-000 기타사용료</v>
      </c>
      <c r="F34" s="179">
        <v>0</v>
      </c>
      <c r="G34" s="179">
        <v>370420</v>
      </c>
      <c r="H34" s="179">
        <v>0</v>
      </c>
      <c r="I34" s="179">
        <v>0</v>
      </c>
      <c r="J34" s="179">
        <v>0</v>
      </c>
      <c r="K34" s="179">
        <v>0</v>
      </c>
      <c r="L34" s="179">
        <v>0</v>
      </c>
      <c r="M34" s="179">
        <v>0</v>
      </c>
      <c r="N34" s="180">
        <f>G34-I34-M34</f>
        <v>370420</v>
      </c>
      <c r="O34" s="111">
        <f>N34-P34</f>
        <v>370420</v>
      </c>
      <c r="P34" s="111">
        <v>0</v>
      </c>
      <c r="Q34" s="181">
        <f t="shared" si="1"/>
        <v>0</v>
      </c>
      <c r="S34" s="112" t="s">
        <v>208</v>
      </c>
      <c r="T34" s="113" t="s">
        <v>151</v>
      </c>
      <c r="U34" s="113" t="s">
        <v>32</v>
      </c>
      <c r="V34" s="113" t="s">
        <v>162</v>
      </c>
      <c r="W34" s="87" t="str">
        <f t="shared" si="3"/>
        <v/>
      </c>
      <c r="X34" s="87" t="str">
        <f t="shared" si="3"/>
        <v/>
      </c>
    </row>
    <row r="35" spans="1:24" s="87" customFormat="1" ht="11.25" customHeight="1" x14ac:dyDescent="0.15">
      <c r="A35" s="96"/>
      <c r="B35" s="96"/>
      <c r="C35" s="117"/>
      <c r="D35" s="106"/>
      <c r="E35" s="96" t="str">
        <f>V35</f>
        <v>212-420-002 기타사용료(공사공단)</v>
      </c>
      <c r="F35" s="179">
        <v>0</v>
      </c>
      <c r="G35" s="179">
        <v>0</v>
      </c>
      <c r="H35" s="179">
        <v>0</v>
      </c>
      <c r="I35" s="179">
        <v>0</v>
      </c>
      <c r="J35" s="179">
        <v>0</v>
      </c>
      <c r="K35" s="179">
        <v>0</v>
      </c>
      <c r="L35" s="179">
        <v>0</v>
      </c>
      <c r="M35" s="179">
        <v>0</v>
      </c>
      <c r="N35" s="180">
        <f>G35-I35-M35</f>
        <v>0</v>
      </c>
      <c r="O35" s="111">
        <f>N35-P35</f>
        <v>0</v>
      </c>
      <c r="P35" s="111">
        <v>0</v>
      </c>
      <c r="Q35" s="181" t="str">
        <f t="shared" si="1"/>
        <v/>
      </c>
      <c r="S35" s="112" t="s">
        <v>208</v>
      </c>
      <c r="T35" s="113" t="s">
        <v>151</v>
      </c>
      <c r="U35" s="113" t="s">
        <v>32</v>
      </c>
      <c r="V35" s="113" t="s">
        <v>163</v>
      </c>
      <c r="W35" s="87" t="str">
        <f t="shared" si="3"/>
        <v/>
      </c>
      <c r="X35" s="87" t="str">
        <f t="shared" si="3"/>
        <v/>
      </c>
    </row>
    <row r="36" spans="1:24" s="87" customFormat="1" ht="11.25" customHeight="1" x14ac:dyDescent="0.15">
      <c r="A36" s="102"/>
      <c r="B36" s="96"/>
      <c r="C36" s="103" t="str">
        <f>T38</f>
        <v>213-00 수수료수입</v>
      </c>
      <c r="D36" s="103"/>
      <c r="E36" s="103"/>
      <c r="F36" s="115">
        <f t="shared" ref="F36:P36" si="17">F37+F41+F45+F47</f>
        <v>-182900</v>
      </c>
      <c r="G36" s="115">
        <f t="shared" si="17"/>
        <v>155524820</v>
      </c>
      <c r="H36" s="115">
        <f t="shared" si="17"/>
        <v>260810</v>
      </c>
      <c r="I36" s="115">
        <f t="shared" si="17"/>
        <v>158148410</v>
      </c>
      <c r="J36" s="115">
        <f t="shared" si="17"/>
        <v>0</v>
      </c>
      <c r="K36" s="115">
        <f t="shared" si="17"/>
        <v>109400</v>
      </c>
      <c r="L36" s="115">
        <f t="shared" si="17"/>
        <v>0</v>
      </c>
      <c r="M36" s="115">
        <f t="shared" si="17"/>
        <v>0</v>
      </c>
      <c r="N36" s="115">
        <f t="shared" si="17"/>
        <v>-2623590</v>
      </c>
      <c r="O36" s="115">
        <f t="shared" si="17"/>
        <v>-2623590</v>
      </c>
      <c r="P36" s="115">
        <f t="shared" si="17"/>
        <v>0</v>
      </c>
      <c r="Q36" s="177">
        <f t="shared" si="1"/>
        <v>101.68692688408191</v>
      </c>
      <c r="T36" s="87" t="s">
        <v>434</v>
      </c>
      <c r="V36" s="87" t="s">
        <v>0</v>
      </c>
      <c r="W36" s="87" t="str">
        <f t="shared" si="3"/>
        <v>수수료수입</v>
      </c>
      <c r="X36" s="87" t="str">
        <f t="shared" si="3"/>
        <v/>
      </c>
    </row>
    <row r="37" spans="1:24" s="87" customFormat="1" ht="11.25" customHeight="1" x14ac:dyDescent="0.15">
      <c r="A37" s="102"/>
      <c r="B37" s="102"/>
      <c r="C37" s="96"/>
      <c r="D37" s="107" t="str">
        <f>U38</f>
        <v>213-01 증지수입</v>
      </c>
      <c r="E37" s="107"/>
      <c r="F37" s="108">
        <f>SUM(F38:F40)</f>
        <v>-182900</v>
      </c>
      <c r="G37" s="108">
        <f t="shared" ref="G37:P37" si="18">SUM(G38:G40)</f>
        <v>14400000</v>
      </c>
      <c r="H37" s="108">
        <f t="shared" si="18"/>
        <v>0</v>
      </c>
      <c r="I37" s="108">
        <f t="shared" si="18"/>
        <v>14400200</v>
      </c>
      <c r="J37" s="108">
        <f t="shared" si="18"/>
        <v>0</v>
      </c>
      <c r="K37" s="108">
        <f t="shared" si="18"/>
        <v>109400</v>
      </c>
      <c r="L37" s="108">
        <f t="shared" si="18"/>
        <v>0</v>
      </c>
      <c r="M37" s="108">
        <f t="shared" si="18"/>
        <v>0</v>
      </c>
      <c r="N37" s="108">
        <f t="shared" si="18"/>
        <v>-200</v>
      </c>
      <c r="O37" s="108">
        <f t="shared" si="18"/>
        <v>-200</v>
      </c>
      <c r="P37" s="108">
        <f t="shared" si="18"/>
        <v>0</v>
      </c>
      <c r="Q37" s="178">
        <f t="shared" si="1"/>
        <v>100.0013888888889</v>
      </c>
      <c r="U37" s="87" t="s">
        <v>434</v>
      </c>
      <c r="V37" s="87" t="s">
        <v>0</v>
      </c>
      <c r="W37" s="87" t="str">
        <f t="shared" si="3"/>
        <v/>
      </c>
      <c r="X37" s="87" t="str">
        <f t="shared" si="3"/>
        <v>증지수입</v>
      </c>
    </row>
    <row r="38" spans="1:24" s="87" customFormat="1" ht="11.25" customHeight="1" x14ac:dyDescent="0.15">
      <c r="A38" s="96"/>
      <c r="B38" s="96"/>
      <c r="C38" s="96"/>
      <c r="D38" s="96"/>
      <c r="E38" s="96" t="str">
        <f>V38</f>
        <v>213-001-000 인증기용증지수입</v>
      </c>
      <c r="F38" s="179">
        <v>-182900</v>
      </c>
      <c r="G38" s="179">
        <v>14380000</v>
      </c>
      <c r="H38" s="179">
        <v>0</v>
      </c>
      <c r="I38" s="179">
        <v>14380200</v>
      </c>
      <c r="J38" s="179">
        <v>0</v>
      </c>
      <c r="K38" s="179">
        <v>109400</v>
      </c>
      <c r="L38" s="179">
        <v>0</v>
      </c>
      <c r="M38" s="179">
        <v>0</v>
      </c>
      <c r="N38" s="180">
        <f>G38-I38-M38</f>
        <v>-200</v>
      </c>
      <c r="O38" s="111">
        <f>N38-P38</f>
        <v>-200</v>
      </c>
      <c r="P38" s="111">
        <v>0</v>
      </c>
      <c r="Q38" s="181">
        <f t="shared" si="1"/>
        <v>100.00139082058415</v>
      </c>
      <c r="S38" s="112" t="s">
        <v>208</v>
      </c>
      <c r="T38" s="113" t="s">
        <v>164</v>
      </c>
      <c r="U38" s="113" t="s">
        <v>34</v>
      </c>
      <c r="V38" s="113" t="s">
        <v>165</v>
      </c>
      <c r="W38" s="87" t="str">
        <f t="shared" si="3"/>
        <v/>
      </c>
      <c r="X38" s="87" t="str">
        <f t="shared" si="3"/>
        <v/>
      </c>
    </row>
    <row r="39" spans="1:24" s="87" customFormat="1" ht="11.25" customHeight="1" x14ac:dyDescent="0.15">
      <c r="A39" s="96"/>
      <c r="B39" s="96"/>
      <c r="C39" s="96"/>
      <c r="D39" s="96"/>
      <c r="E39" s="96" t="str">
        <f>V39</f>
        <v>213-001-007 인증기용증지(공사공단)</v>
      </c>
      <c r="F39" s="179">
        <v>0</v>
      </c>
      <c r="G39" s="179">
        <v>0</v>
      </c>
      <c r="H39" s="179">
        <v>0</v>
      </c>
      <c r="I39" s="179">
        <v>0</v>
      </c>
      <c r="J39" s="179">
        <v>0</v>
      </c>
      <c r="K39" s="179">
        <v>0</v>
      </c>
      <c r="L39" s="179">
        <v>0</v>
      </c>
      <c r="M39" s="179">
        <v>0</v>
      </c>
      <c r="N39" s="180">
        <f>G39-I39-M39</f>
        <v>0</v>
      </c>
      <c r="O39" s="111">
        <f>N39-P39</f>
        <v>0</v>
      </c>
      <c r="P39" s="111">
        <v>0</v>
      </c>
      <c r="Q39" s="181" t="str">
        <f t="shared" si="1"/>
        <v/>
      </c>
      <c r="S39" s="112" t="s">
        <v>208</v>
      </c>
      <c r="T39" s="113" t="s">
        <v>164</v>
      </c>
      <c r="U39" s="113" t="s">
        <v>34</v>
      </c>
      <c r="V39" s="113" t="s">
        <v>166</v>
      </c>
      <c r="W39" s="87" t="str">
        <f t="shared" si="3"/>
        <v/>
      </c>
      <c r="X39" s="87" t="str">
        <f t="shared" si="3"/>
        <v/>
      </c>
    </row>
    <row r="40" spans="1:24" s="87" customFormat="1" ht="11.25" customHeight="1" x14ac:dyDescent="0.15">
      <c r="A40" s="96"/>
      <c r="B40" s="96"/>
      <c r="C40" s="96"/>
      <c r="D40" s="96"/>
      <c r="E40" s="96" t="str">
        <f>V40</f>
        <v>213-204-000 무인민원발급기증지수입</v>
      </c>
      <c r="F40" s="179">
        <v>0</v>
      </c>
      <c r="G40" s="179">
        <v>20000</v>
      </c>
      <c r="H40" s="179">
        <v>0</v>
      </c>
      <c r="I40" s="179">
        <v>20000</v>
      </c>
      <c r="J40" s="179">
        <v>0</v>
      </c>
      <c r="K40" s="179">
        <v>0</v>
      </c>
      <c r="L40" s="179">
        <v>0</v>
      </c>
      <c r="M40" s="179">
        <v>0</v>
      </c>
      <c r="N40" s="180">
        <f>G40-I40-M40</f>
        <v>0</v>
      </c>
      <c r="O40" s="111">
        <f>N40-P40</f>
        <v>0</v>
      </c>
      <c r="P40" s="111">
        <v>0</v>
      </c>
      <c r="Q40" s="181">
        <f t="shared" si="1"/>
        <v>100</v>
      </c>
      <c r="S40" s="112" t="s">
        <v>208</v>
      </c>
      <c r="T40" s="113" t="s">
        <v>164</v>
      </c>
      <c r="U40" s="113" t="s">
        <v>34</v>
      </c>
      <c r="V40" s="113" t="s">
        <v>167</v>
      </c>
      <c r="W40" s="87" t="str">
        <f t="shared" si="3"/>
        <v/>
      </c>
      <c r="X40" s="87" t="str">
        <f t="shared" si="3"/>
        <v/>
      </c>
    </row>
    <row r="41" spans="1:24" s="87" customFormat="1" ht="11.25" customHeight="1" x14ac:dyDescent="0.15">
      <c r="A41" s="102"/>
      <c r="B41" s="102"/>
      <c r="C41" s="96"/>
      <c r="D41" s="107" t="str">
        <f>U42</f>
        <v>213-02 폐기물처리수수료</v>
      </c>
      <c r="E41" s="107"/>
      <c r="F41" s="108">
        <f t="shared" ref="F41:P41" si="19">SUM(F42:F44)</f>
        <v>0</v>
      </c>
      <c r="G41" s="108">
        <f t="shared" si="19"/>
        <v>140987430</v>
      </c>
      <c r="H41" s="108">
        <f t="shared" si="19"/>
        <v>260810</v>
      </c>
      <c r="I41" s="108">
        <f t="shared" si="19"/>
        <v>143572270</v>
      </c>
      <c r="J41" s="108">
        <f t="shared" si="19"/>
        <v>0</v>
      </c>
      <c r="K41" s="108">
        <f t="shared" si="19"/>
        <v>0</v>
      </c>
      <c r="L41" s="108">
        <f t="shared" si="19"/>
        <v>0</v>
      </c>
      <c r="M41" s="108">
        <f t="shared" si="19"/>
        <v>0</v>
      </c>
      <c r="N41" s="108">
        <f t="shared" si="19"/>
        <v>-2584840</v>
      </c>
      <c r="O41" s="108">
        <f t="shared" si="19"/>
        <v>-2584840</v>
      </c>
      <c r="P41" s="108">
        <f t="shared" si="19"/>
        <v>0</v>
      </c>
      <c r="Q41" s="178">
        <f t="shared" si="1"/>
        <v>101.83338330232704</v>
      </c>
      <c r="U41" s="87" t="s">
        <v>434</v>
      </c>
      <c r="V41" s="87" t="s">
        <v>0</v>
      </c>
      <c r="W41" s="87" t="str">
        <f t="shared" si="3"/>
        <v/>
      </c>
      <c r="X41" s="87" t="str">
        <f t="shared" si="3"/>
        <v>폐기물처리수수료</v>
      </c>
    </row>
    <row r="42" spans="1:24" s="87" customFormat="1" ht="11.25" customHeight="1" x14ac:dyDescent="0.15">
      <c r="A42" s="96"/>
      <c r="B42" s="96"/>
      <c r="C42" s="96"/>
      <c r="D42" s="106"/>
      <c r="E42" s="96" t="str">
        <f>V42</f>
        <v>213-051-002 쓰레기처리봉투판매수입(생활)</v>
      </c>
      <c r="F42" s="179">
        <v>0</v>
      </c>
      <c r="G42" s="179">
        <v>142816760</v>
      </c>
      <c r="H42" s="179">
        <v>0</v>
      </c>
      <c r="I42" s="179">
        <v>142816760</v>
      </c>
      <c r="J42" s="179">
        <v>0</v>
      </c>
      <c r="K42" s="179">
        <v>0</v>
      </c>
      <c r="L42" s="179">
        <v>0</v>
      </c>
      <c r="M42" s="179">
        <v>0</v>
      </c>
      <c r="N42" s="180">
        <f>G42-I42-M42</f>
        <v>0</v>
      </c>
      <c r="O42" s="111">
        <f>N42-P42</f>
        <v>0</v>
      </c>
      <c r="P42" s="111">
        <v>0</v>
      </c>
      <c r="Q42" s="181">
        <f t="shared" si="1"/>
        <v>100</v>
      </c>
      <c r="S42" s="112" t="s">
        <v>208</v>
      </c>
      <c r="T42" s="113" t="s">
        <v>164</v>
      </c>
      <c r="U42" s="113" t="s">
        <v>35</v>
      </c>
      <c r="V42" s="113" t="s">
        <v>168</v>
      </c>
      <c r="W42" s="87" t="str">
        <f t="shared" si="3"/>
        <v/>
      </c>
      <c r="X42" s="87" t="str">
        <f t="shared" si="3"/>
        <v/>
      </c>
    </row>
    <row r="43" spans="1:24" s="87" customFormat="1" ht="11.25" customHeight="1" x14ac:dyDescent="0.15">
      <c r="A43" s="96"/>
      <c r="B43" s="96"/>
      <c r="C43" s="96"/>
      <c r="D43" s="106"/>
      <c r="E43" s="96" t="str">
        <f>V43</f>
        <v>213-052-000 대형폐기물스티커판매수입</v>
      </c>
      <c r="F43" s="179">
        <v>0</v>
      </c>
      <c r="G43" s="179">
        <v>0</v>
      </c>
      <c r="H43" s="179">
        <v>0</v>
      </c>
      <c r="I43" s="179">
        <v>0</v>
      </c>
      <c r="J43" s="179">
        <v>0</v>
      </c>
      <c r="K43" s="179">
        <v>0</v>
      </c>
      <c r="L43" s="179">
        <v>0</v>
      </c>
      <c r="M43" s="179">
        <v>0</v>
      </c>
      <c r="N43" s="180">
        <f>G43-I43-M43</f>
        <v>0</v>
      </c>
      <c r="O43" s="111">
        <f>N43-P43</f>
        <v>0</v>
      </c>
      <c r="P43" s="111">
        <v>0</v>
      </c>
      <c r="Q43" s="181" t="str">
        <f t="shared" si="1"/>
        <v/>
      </c>
      <c r="S43" s="112" t="s">
        <v>208</v>
      </c>
      <c r="T43" s="113" t="s">
        <v>164</v>
      </c>
      <c r="U43" s="113" t="s">
        <v>35</v>
      </c>
      <c r="V43" s="113" t="s">
        <v>169</v>
      </c>
      <c r="W43" s="87" t="str">
        <f t="shared" si="3"/>
        <v/>
      </c>
      <c r="X43" s="87" t="str">
        <f t="shared" si="3"/>
        <v/>
      </c>
    </row>
    <row r="44" spans="1:24" s="87" customFormat="1" ht="11.25" customHeight="1" x14ac:dyDescent="0.15">
      <c r="A44" s="96"/>
      <c r="B44" s="96"/>
      <c r="C44" s="96"/>
      <c r="D44" s="96"/>
      <c r="E44" s="96" t="str">
        <f>V44</f>
        <v>213-053-000 음식물쓰레기수거운반처리수수료</v>
      </c>
      <c r="F44" s="179">
        <v>0</v>
      </c>
      <c r="G44" s="179">
        <v>-1829330</v>
      </c>
      <c r="H44" s="179">
        <v>260810</v>
      </c>
      <c r="I44" s="179">
        <v>755510</v>
      </c>
      <c r="J44" s="179">
        <v>0</v>
      </c>
      <c r="K44" s="179">
        <v>0</v>
      </c>
      <c r="L44" s="179">
        <v>0</v>
      </c>
      <c r="M44" s="179">
        <v>0</v>
      </c>
      <c r="N44" s="180">
        <f>G44-I44-M44</f>
        <v>-2584840</v>
      </c>
      <c r="O44" s="111">
        <f>N44-P44</f>
        <v>-2584840</v>
      </c>
      <c r="P44" s="111">
        <v>0</v>
      </c>
      <c r="Q44" s="181">
        <f t="shared" si="1"/>
        <v>-41.29982015273351</v>
      </c>
      <c r="S44" s="112" t="s">
        <v>208</v>
      </c>
      <c r="T44" s="113" t="s">
        <v>164</v>
      </c>
      <c r="U44" s="113" t="s">
        <v>35</v>
      </c>
      <c r="V44" s="113" t="s">
        <v>170</v>
      </c>
      <c r="W44" s="87" t="str">
        <f t="shared" si="3"/>
        <v/>
      </c>
      <c r="X44" s="87" t="str">
        <f t="shared" si="3"/>
        <v/>
      </c>
    </row>
    <row r="45" spans="1:24" s="87" customFormat="1" ht="11.25" customHeight="1" x14ac:dyDescent="0.15">
      <c r="A45" s="102"/>
      <c r="B45" s="102"/>
      <c r="C45" s="106"/>
      <c r="D45" s="107" t="str">
        <f>U46</f>
        <v>213-04 보건의료수수료</v>
      </c>
      <c r="E45" s="107"/>
      <c r="F45" s="108">
        <f>SUM(F46:F46)</f>
        <v>0</v>
      </c>
      <c r="G45" s="108">
        <f t="shared" ref="G45:P45" si="20">SUM(G46:G46)</f>
        <v>175940</v>
      </c>
      <c r="H45" s="108">
        <f t="shared" si="20"/>
        <v>0</v>
      </c>
      <c r="I45" s="108">
        <f t="shared" si="20"/>
        <v>175940</v>
      </c>
      <c r="J45" s="108">
        <f t="shared" si="20"/>
        <v>0</v>
      </c>
      <c r="K45" s="108">
        <f t="shared" si="20"/>
        <v>0</v>
      </c>
      <c r="L45" s="108">
        <f t="shared" si="20"/>
        <v>0</v>
      </c>
      <c r="M45" s="108">
        <f t="shared" si="20"/>
        <v>0</v>
      </c>
      <c r="N45" s="108">
        <f t="shared" si="20"/>
        <v>0</v>
      </c>
      <c r="O45" s="108">
        <f t="shared" si="20"/>
        <v>0</v>
      </c>
      <c r="P45" s="108">
        <f t="shared" si="20"/>
        <v>0</v>
      </c>
      <c r="Q45" s="178">
        <f t="shared" si="1"/>
        <v>100</v>
      </c>
      <c r="U45" s="87" t="s">
        <v>434</v>
      </c>
      <c r="V45" s="87" t="s">
        <v>0</v>
      </c>
      <c r="W45" s="87" t="str">
        <f t="shared" si="3"/>
        <v/>
      </c>
      <c r="X45" s="87" t="str">
        <f t="shared" si="3"/>
        <v>보건의료수수료</v>
      </c>
    </row>
    <row r="46" spans="1:24" s="87" customFormat="1" ht="11.25" customHeight="1" x14ac:dyDescent="0.15">
      <c r="A46" s="96"/>
      <c r="B46" s="96"/>
      <c r="C46" s="106"/>
      <c r="D46" s="106"/>
      <c r="E46" s="96" t="str">
        <f>V46</f>
        <v>213-154-014 의료사업수입</v>
      </c>
      <c r="F46" s="179">
        <v>0</v>
      </c>
      <c r="G46" s="179">
        <v>175940</v>
      </c>
      <c r="H46" s="179">
        <v>0</v>
      </c>
      <c r="I46" s="179">
        <v>175940</v>
      </c>
      <c r="J46" s="179">
        <v>0</v>
      </c>
      <c r="K46" s="179">
        <v>0</v>
      </c>
      <c r="L46" s="179">
        <v>0</v>
      </c>
      <c r="M46" s="179">
        <v>0</v>
      </c>
      <c r="N46" s="180">
        <f>G46-I46-M46</f>
        <v>0</v>
      </c>
      <c r="O46" s="111">
        <f>N46-P46</f>
        <v>0</v>
      </c>
      <c r="P46" s="111">
        <v>0</v>
      </c>
      <c r="Q46" s="181">
        <f t="shared" si="1"/>
        <v>100</v>
      </c>
      <c r="S46" s="112" t="s">
        <v>208</v>
      </c>
      <c r="T46" s="113" t="s">
        <v>164</v>
      </c>
      <c r="U46" s="113" t="s">
        <v>37</v>
      </c>
      <c r="V46" s="113" t="s">
        <v>171</v>
      </c>
      <c r="W46" s="87" t="str">
        <f t="shared" si="3"/>
        <v/>
      </c>
      <c r="X46" s="87" t="str">
        <f t="shared" si="3"/>
        <v/>
      </c>
    </row>
    <row r="47" spans="1:24" s="87" customFormat="1" ht="11.25" customHeight="1" x14ac:dyDescent="0.15">
      <c r="A47" s="102"/>
      <c r="B47" s="102"/>
      <c r="C47" s="96"/>
      <c r="D47" s="107" t="str">
        <f>U48</f>
        <v>213-05 기타수수료</v>
      </c>
      <c r="E47" s="107"/>
      <c r="F47" s="108">
        <f>SUM(F48:F53)</f>
        <v>0</v>
      </c>
      <c r="G47" s="108">
        <f t="shared" ref="G47:P47" si="21">SUM(G48:G53)</f>
        <v>-38550</v>
      </c>
      <c r="H47" s="108">
        <f t="shared" si="21"/>
        <v>0</v>
      </c>
      <c r="I47" s="108">
        <f t="shared" si="21"/>
        <v>0</v>
      </c>
      <c r="J47" s="108">
        <f t="shared" si="21"/>
        <v>0</v>
      </c>
      <c r="K47" s="108">
        <f t="shared" si="21"/>
        <v>0</v>
      </c>
      <c r="L47" s="108">
        <f t="shared" si="21"/>
        <v>0</v>
      </c>
      <c r="M47" s="108">
        <f t="shared" si="21"/>
        <v>0</v>
      </c>
      <c r="N47" s="108">
        <f t="shared" si="21"/>
        <v>-38550</v>
      </c>
      <c r="O47" s="108">
        <f t="shared" si="21"/>
        <v>-38550</v>
      </c>
      <c r="P47" s="108">
        <f t="shared" si="21"/>
        <v>0</v>
      </c>
      <c r="Q47" s="178">
        <f t="shared" si="1"/>
        <v>0</v>
      </c>
      <c r="U47" s="87" t="s">
        <v>434</v>
      </c>
      <c r="V47" s="87" t="s">
        <v>0</v>
      </c>
      <c r="W47" s="87" t="str">
        <f t="shared" si="3"/>
        <v/>
      </c>
      <c r="X47" s="87" t="str">
        <f t="shared" si="3"/>
        <v>기타수수료</v>
      </c>
    </row>
    <row r="48" spans="1:24" s="87" customFormat="1" ht="11.25" customHeight="1" x14ac:dyDescent="0.15">
      <c r="A48" s="96"/>
      <c r="B48" s="96"/>
      <c r="C48" s="96"/>
      <c r="D48" s="96"/>
      <c r="E48" s="96" t="str">
        <f t="shared" ref="E48:E53" si="22">V48</f>
        <v>213-201-004 정부24수수료</v>
      </c>
      <c r="F48" s="179">
        <v>0</v>
      </c>
      <c r="G48" s="179">
        <v>0</v>
      </c>
      <c r="H48" s="179">
        <v>0</v>
      </c>
      <c r="I48" s="179">
        <v>0</v>
      </c>
      <c r="J48" s="179">
        <v>0</v>
      </c>
      <c r="K48" s="179">
        <v>0</v>
      </c>
      <c r="L48" s="179">
        <v>0</v>
      </c>
      <c r="M48" s="179">
        <v>0</v>
      </c>
      <c r="N48" s="180">
        <f t="shared" ref="N48:N53" si="23">G48-I48-M48</f>
        <v>0</v>
      </c>
      <c r="O48" s="111">
        <f t="shared" ref="O48:O53" si="24">N48-P48</f>
        <v>0</v>
      </c>
      <c r="P48" s="111">
        <v>0</v>
      </c>
      <c r="Q48" s="181" t="str">
        <f t="shared" si="1"/>
        <v/>
      </c>
      <c r="S48" s="112" t="s">
        <v>208</v>
      </c>
      <c r="T48" s="113" t="s">
        <v>164</v>
      </c>
      <c r="U48" s="113" t="s">
        <v>38</v>
      </c>
      <c r="V48" s="113" t="s">
        <v>172</v>
      </c>
      <c r="W48" s="87" t="str">
        <f t="shared" si="3"/>
        <v/>
      </c>
      <c r="X48" s="87" t="str">
        <f t="shared" si="3"/>
        <v/>
      </c>
    </row>
    <row r="49" spans="1:24" s="87" customFormat="1" ht="11.25" customHeight="1" x14ac:dyDescent="0.15">
      <c r="A49" s="96"/>
      <c r="B49" s="96"/>
      <c r="C49" s="96"/>
      <c r="D49" s="96"/>
      <c r="E49" s="96" t="str">
        <f t="shared" si="22"/>
        <v>213-202-003 인터넷민원수수료</v>
      </c>
      <c r="F49" s="179">
        <v>0</v>
      </c>
      <c r="G49" s="179">
        <v>0</v>
      </c>
      <c r="H49" s="179">
        <v>0</v>
      </c>
      <c r="I49" s="179">
        <v>0</v>
      </c>
      <c r="J49" s="179">
        <v>0</v>
      </c>
      <c r="K49" s="179">
        <v>0</v>
      </c>
      <c r="L49" s="179">
        <v>0</v>
      </c>
      <c r="M49" s="179">
        <v>0</v>
      </c>
      <c r="N49" s="180">
        <f t="shared" si="23"/>
        <v>0</v>
      </c>
      <c r="O49" s="111">
        <f t="shared" si="24"/>
        <v>0</v>
      </c>
      <c r="P49" s="111">
        <v>0</v>
      </c>
      <c r="Q49" s="181" t="str">
        <f t="shared" si="1"/>
        <v/>
      </c>
      <c r="S49" s="112" t="s">
        <v>208</v>
      </c>
      <c r="T49" s="113" t="s">
        <v>164</v>
      </c>
      <c r="U49" s="113" t="s">
        <v>38</v>
      </c>
      <c r="V49" s="113" t="s">
        <v>173</v>
      </c>
      <c r="W49" s="87" t="str">
        <f t="shared" si="3"/>
        <v/>
      </c>
      <c r="X49" s="87" t="str">
        <f t="shared" si="3"/>
        <v/>
      </c>
    </row>
    <row r="50" spans="1:24" s="87" customFormat="1" ht="11.25" customHeight="1" x14ac:dyDescent="0.15">
      <c r="A50" s="96"/>
      <c r="B50" s="96"/>
      <c r="C50" s="106"/>
      <c r="D50" s="106"/>
      <c r="E50" s="96" t="str">
        <f t="shared" si="22"/>
        <v>213-207-004 광고물안전도검사수수료</v>
      </c>
      <c r="F50" s="179">
        <v>0</v>
      </c>
      <c r="G50" s="179">
        <v>-38550</v>
      </c>
      <c r="H50" s="179">
        <v>0</v>
      </c>
      <c r="I50" s="179">
        <v>0</v>
      </c>
      <c r="J50" s="179">
        <v>0</v>
      </c>
      <c r="K50" s="179">
        <v>0</v>
      </c>
      <c r="L50" s="179">
        <v>0</v>
      </c>
      <c r="M50" s="179">
        <v>0</v>
      </c>
      <c r="N50" s="180">
        <f t="shared" si="23"/>
        <v>-38550</v>
      </c>
      <c r="O50" s="111">
        <f t="shared" si="24"/>
        <v>-38550</v>
      </c>
      <c r="P50" s="111">
        <v>0</v>
      </c>
      <c r="Q50" s="181">
        <f t="shared" si="1"/>
        <v>0</v>
      </c>
      <c r="S50" s="112" t="s">
        <v>208</v>
      </c>
      <c r="T50" s="113" t="s">
        <v>164</v>
      </c>
      <c r="U50" s="113" t="s">
        <v>38</v>
      </c>
      <c r="V50" s="113" t="s">
        <v>174</v>
      </c>
      <c r="W50" s="87" t="str">
        <f t="shared" si="3"/>
        <v/>
      </c>
      <c r="X50" s="87" t="str">
        <f t="shared" si="3"/>
        <v/>
      </c>
    </row>
    <row r="51" spans="1:24" s="87" customFormat="1" ht="11.25" customHeight="1" x14ac:dyDescent="0.15">
      <c r="A51" s="96"/>
      <c r="B51" s="96"/>
      <c r="C51" s="106"/>
      <c r="D51" s="106"/>
      <c r="E51" s="96" t="str">
        <f t="shared" si="22"/>
        <v>213-205-003 정보공개수수료</v>
      </c>
      <c r="F51" s="179">
        <v>0</v>
      </c>
      <c r="G51" s="179">
        <v>0</v>
      </c>
      <c r="H51" s="179">
        <v>0</v>
      </c>
      <c r="I51" s="179">
        <v>0</v>
      </c>
      <c r="J51" s="179">
        <v>0</v>
      </c>
      <c r="K51" s="179">
        <v>0</v>
      </c>
      <c r="L51" s="179">
        <v>0</v>
      </c>
      <c r="M51" s="179">
        <v>0</v>
      </c>
      <c r="N51" s="180">
        <f t="shared" si="23"/>
        <v>0</v>
      </c>
      <c r="O51" s="111">
        <f t="shared" si="24"/>
        <v>0</v>
      </c>
      <c r="P51" s="111">
        <v>0</v>
      </c>
      <c r="Q51" s="181" t="str">
        <f t="shared" si="1"/>
        <v/>
      </c>
      <c r="S51" s="112" t="s">
        <v>208</v>
      </c>
      <c r="T51" s="113" t="s">
        <v>164</v>
      </c>
      <c r="U51" s="113" t="s">
        <v>38</v>
      </c>
      <c r="V51" s="113" t="s">
        <v>175</v>
      </c>
      <c r="W51" s="87" t="str">
        <f t="shared" si="3"/>
        <v/>
      </c>
      <c r="X51" s="87" t="str">
        <f t="shared" si="3"/>
        <v/>
      </c>
    </row>
    <row r="52" spans="1:24" s="87" customFormat="1" ht="11.25" customHeight="1" x14ac:dyDescent="0.15">
      <c r="A52" s="96"/>
      <c r="B52" s="96"/>
      <c r="C52" s="106"/>
      <c r="D52" s="106"/>
      <c r="E52" s="96" t="str">
        <f t="shared" si="22"/>
        <v>213-208-000 여권발급수수료</v>
      </c>
      <c r="F52" s="179">
        <v>0</v>
      </c>
      <c r="G52" s="179">
        <v>0</v>
      </c>
      <c r="H52" s="179">
        <v>0</v>
      </c>
      <c r="I52" s="179">
        <v>0</v>
      </c>
      <c r="J52" s="179">
        <v>0</v>
      </c>
      <c r="K52" s="179">
        <v>0</v>
      </c>
      <c r="L52" s="179">
        <v>0</v>
      </c>
      <c r="M52" s="179">
        <v>0</v>
      </c>
      <c r="N52" s="180">
        <f t="shared" si="23"/>
        <v>0</v>
      </c>
      <c r="O52" s="111">
        <f t="shared" si="24"/>
        <v>0</v>
      </c>
      <c r="P52" s="111">
        <v>0</v>
      </c>
      <c r="Q52" s="181" t="str">
        <f t="shared" si="1"/>
        <v/>
      </c>
      <c r="S52" s="112" t="s">
        <v>208</v>
      </c>
      <c r="T52" s="113" t="s">
        <v>164</v>
      </c>
      <c r="U52" s="113" t="s">
        <v>38</v>
      </c>
      <c r="V52" s="113" t="s">
        <v>176</v>
      </c>
      <c r="W52" s="87" t="str">
        <f t="shared" si="3"/>
        <v/>
      </c>
      <c r="X52" s="87" t="str">
        <f t="shared" si="3"/>
        <v/>
      </c>
    </row>
    <row r="53" spans="1:24" s="87" customFormat="1" ht="11.25" customHeight="1" x14ac:dyDescent="0.15">
      <c r="A53" s="96"/>
      <c r="B53" s="96"/>
      <c r="C53" s="106"/>
      <c r="D53" s="106"/>
      <c r="E53" s="96" t="str">
        <f t="shared" si="22"/>
        <v>213-213-002 기타수수료(공사공단)</v>
      </c>
      <c r="F53" s="179">
        <v>0</v>
      </c>
      <c r="G53" s="179">
        <v>0</v>
      </c>
      <c r="H53" s="179">
        <v>0</v>
      </c>
      <c r="I53" s="179">
        <v>0</v>
      </c>
      <c r="J53" s="179">
        <v>0</v>
      </c>
      <c r="K53" s="179">
        <v>0</v>
      </c>
      <c r="L53" s="179">
        <v>0</v>
      </c>
      <c r="M53" s="179">
        <v>0</v>
      </c>
      <c r="N53" s="180">
        <f t="shared" si="23"/>
        <v>0</v>
      </c>
      <c r="O53" s="111">
        <f t="shared" si="24"/>
        <v>0</v>
      </c>
      <c r="P53" s="111">
        <v>0</v>
      </c>
      <c r="Q53" s="181" t="str">
        <f t="shared" si="1"/>
        <v/>
      </c>
      <c r="S53" s="112" t="s">
        <v>208</v>
      </c>
      <c r="T53" s="113" t="s">
        <v>164</v>
      </c>
      <c r="U53" s="113" t="s">
        <v>38</v>
      </c>
      <c r="V53" s="113" t="s">
        <v>177</v>
      </c>
      <c r="W53" s="87" t="str">
        <f t="shared" si="3"/>
        <v/>
      </c>
      <c r="X53" s="87" t="str">
        <f t="shared" si="3"/>
        <v/>
      </c>
    </row>
    <row r="54" spans="1:24" s="87" customFormat="1" ht="11.25" customHeight="1" x14ac:dyDescent="0.15">
      <c r="A54" s="102"/>
      <c r="B54" s="96"/>
      <c r="C54" s="103" t="str">
        <f>T56</f>
        <v>214-00 사업수입</v>
      </c>
      <c r="D54" s="103"/>
      <c r="E54" s="103"/>
      <c r="F54" s="115">
        <f t="shared" ref="F54:P54" si="25">F55</f>
        <v>0</v>
      </c>
      <c r="G54" s="115">
        <f t="shared" si="25"/>
        <v>0</v>
      </c>
      <c r="H54" s="115">
        <f t="shared" si="25"/>
        <v>0</v>
      </c>
      <c r="I54" s="115">
        <f t="shared" si="25"/>
        <v>0</v>
      </c>
      <c r="J54" s="115">
        <f t="shared" si="25"/>
        <v>0</v>
      </c>
      <c r="K54" s="115">
        <f t="shared" si="25"/>
        <v>0</v>
      </c>
      <c r="L54" s="115">
        <f t="shared" si="25"/>
        <v>0</v>
      </c>
      <c r="M54" s="115">
        <f t="shared" si="25"/>
        <v>0</v>
      </c>
      <c r="N54" s="115">
        <f t="shared" si="25"/>
        <v>0</v>
      </c>
      <c r="O54" s="115">
        <f t="shared" si="25"/>
        <v>0</v>
      </c>
      <c r="P54" s="115">
        <f t="shared" si="25"/>
        <v>0</v>
      </c>
      <c r="Q54" s="177" t="str">
        <f t="shared" si="1"/>
        <v/>
      </c>
      <c r="T54" s="87" t="s">
        <v>434</v>
      </c>
      <c r="V54" s="87" t="s">
        <v>0</v>
      </c>
      <c r="W54" s="87" t="str">
        <f t="shared" si="3"/>
        <v>사업수입</v>
      </c>
      <c r="X54" s="87" t="str">
        <f t="shared" si="3"/>
        <v/>
      </c>
    </row>
    <row r="55" spans="1:24" s="87" customFormat="1" ht="11.25" customHeight="1" x14ac:dyDescent="0.15">
      <c r="A55" s="102"/>
      <c r="B55" s="102"/>
      <c r="C55" s="106"/>
      <c r="D55" s="107" t="str">
        <f>U56</f>
        <v>214-05 기타사업수입</v>
      </c>
      <c r="E55" s="107"/>
      <c r="F55" s="108">
        <f>SUM(F56:F56)</f>
        <v>0</v>
      </c>
      <c r="G55" s="108">
        <f t="shared" ref="G55:P55" si="26">SUM(G56:G56)</f>
        <v>0</v>
      </c>
      <c r="H55" s="108">
        <f t="shared" si="26"/>
        <v>0</v>
      </c>
      <c r="I55" s="108">
        <f t="shared" si="26"/>
        <v>0</v>
      </c>
      <c r="J55" s="108">
        <f t="shared" si="26"/>
        <v>0</v>
      </c>
      <c r="K55" s="108">
        <f t="shared" si="26"/>
        <v>0</v>
      </c>
      <c r="L55" s="108">
        <f t="shared" si="26"/>
        <v>0</v>
      </c>
      <c r="M55" s="108">
        <f t="shared" si="26"/>
        <v>0</v>
      </c>
      <c r="N55" s="108">
        <f t="shared" si="26"/>
        <v>0</v>
      </c>
      <c r="O55" s="108">
        <f t="shared" si="26"/>
        <v>0</v>
      </c>
      <c r="P55" s="108">
        <f t="shared" si="26"/>
        <v>0</v>
      </c>
      <c r="Q55" s="178" t="str">
        <f t="shared" si="1"/>
        <v/>
      </c>
      <c r="U55" s="87" t="s">
        <v>434</v>
      </c>
      <c r="V55" s="87" t="s">
        <v>0</v>
      </c>
      <c r="W55" s="87" t="str">
        <f t="shared" si="3"/>
        <v/>
      </c>
      <c r="X55" s="87" t="str">
        <f t="shared" si="3"/>
        <v>기타사업수입</v>
      </c>
    </row>
    <row r="56" spans="1:24" s="87" customFormat="1" ht="11.25" customHeight="1" x14ac:dyDescent="0.15">
      <c r="A56" s="96"/>
      <c r="B56" s="96"/>
      <c r="C56" s="96"/>
      <c r="D56" s="96"/>
      <c r="E56" s="96" t="str">
        <f>V56</f>
        <v>214-206-000 기타사업수입</v>
      </c>
      <c r="F56" s="179">
        <v>0</v>
      </c>
      <c r="G56" s="179">
        <v>0</v>
      </c>
      <c r="H56" s="179">
        <v>0</v>
      </c>
      <c r="I56" s="179">
        <v>0</v>
      </c>
      <c r="J56" s="179">
        <v>0</v>
      </c>
      <c r="K56" s="179">
        <v>0</v>
      </c>
      <c r="L56" s="179">
        <v>0</v>
      </c>
      <c r="M56" s="179">
        <v>0</v>
      </c>
      <c r="N56" s="180">
        <f>G56-I56-M56</f>
        <v>0</v>
      </c>
      <c r="O56" s="111">
        <f>N56-P56</f>
        <v>0</v>
      </c>
      <c r="P56" s="111">
        <v>0</v>
      </c>
      <c r="Q56" s="181" t="str">
        <f t="shared" si="1"/>
        <v/>
      </c>
      <c r="S56" s="112" t="s">
        <v>208</v>
      </c>
      <c r="T56" s="113" t="s">
        <v>178</v>
      </c>
      <c r="U56" s="113" t="s">
        <v>44</v>
      </c>
      <c r="V56" s="113" t="s">
        <v>179</v>
      </c>
      <c r="W56" s="87" t="str">
        <f t="shared" si="3"/>
        <v/>
      </c>
      <c r="X56" s="87" t="str">
        <f t="shared" si="3"/>
        <v/>
      </c>
    </row>
    <row r="57" spans="1:24" s="87" customFormat="1" ht="11.25" customHeight="1" x14ac:dyDescent="0.15">
      <c r="A57" s="102"/>
      <c r="B57" s="96"/>
      <c r="C57" s="103" t="str">
        <f>T59</f>
        <v>215-00 징수교부금수입</v>
      </c>
      <c r="D57" s="103"/>
      <c r="E57" s="103"/>
      <c r="F57" s="115">
        <f t="shared" ref="F57:P57" si="27">F58</f>
        <v>0</v>
      </c>
      <c r="G57" s="115">
        <f t="shared" si="27"/>
        <v>0</v>
      </c>
      <c r="H57" s="115">
        <f t="shared" si="27"/>
        <v>0</v>
      </c>
      <c r="I57" s="115">
        <f t="shared" si="27"/>
        <v>0</v>
      </c>
      <c r="J57" s="115">
        <f t="shared" si="27"/>
        <v>0</v>
      </c>
      <c r="K57" s="115">
        <f t="shared" si="27"/>
        <v>0</v>
      </c>
      <c r="L57" s="115">
        <f t="shared" si="27"/>
        <v>0</v>
      </c>
      <c r="M57" s="115">
        <f t="shared" si="27"/>
        <v>0</v>
      </c>
      <c r="N57" s="115">
        <f t="shared" si="27"/>
        <v>0</v>
      </c>
      <c r="O57" s="115">
        <f t="shared" si="27"/>
        <v>0</v>
      </c>
      <c r="P57" s="115">
        <f t="shared" si="27"/>
        <v>0</v>
      </c>
      <c r="Q57" s="177" t="str">
        <f t="shared" si="1"/>
        <v/>
      </c>
      <c r="T57" s="87" t="s">
        <v>434</v>
      </c>
      <c r="V57" s="87" t="s">
        <v>0</v>
      </c>
      <c r="W57" s="87" t="str">
        <f t="shared" si="3"/>
        <v>징수교부금수입</v>
      </c>
      <c r="X57" s="87" t="str">
        <f t="shared" si="3"/>
        <v/>
      </c>
    </row>
    <row r="58" spans="1:24" s="87" customFormat="1" ht="11.25" customHeight="1" x14ac:dyDescent="0.15">
      <c r="A58" s="102"/>
      <c r="B58" s="102"/>
      <c r="C58" s="106"/>
      <c r="D58" s="107" t="str">
        <f>U59</f>
        <v>215-01 징수교부금수입</v>
      </c>
      <c r="E58" s="107"/>
      <c r="F58" s="108">
        <f>SUM(F59:F65)</f>
        <v>0</v>
      </c>
      <c r="G58" s="108">
        <f t="shared" ref="G58:P58" si="28">SUM(G59:G65)</f>
        <v>0</v>
      </c>
      <c r="H58" s="108">
        <f t="shared" si="28"/>
        <v>0</v>
      </c>
      <c r="I58" s="108">
        <f t="shared" si="28"/>
        <v>0</v>
      </c>
      <c r="J58" s="108">
        <f t="shared" si="28"/>
        <v>0</v>
      </c>
      <c r="K58" s="108">
        <f t="shared" si="28"/>
        <v>0</v>
      </c>
      <c r="L58" s="108">
        <f t="shared" si="28"/>
        <v>0</v>
      </c>
      <c r="M58" s="108">
        <f t="shared" si="28"/>
        <v>0</v>
      </c>
      <c r="N58" s="108">
        <f t="shared" si="28"/>
        <v>0</v>
      </c>
      <c r="O58" s="108">
        <f t="shared" si="28"/>
        <v>0</v>
      </c>
      <c r="P58" s="108">
        <f t="shared" si="28"/>
        <v>0</v>
      </c>
      <c r="Q58" s="178" t="str">
        <f t="shared" si="1"/>
        <v/>
      </c>
      <c r="U58" s="87" t="s">
        <v>434</v>
      </c>
      <c r="V58" s="87" t="s">
        <v>0</v>
      </c>
      <c r="W58" s="87" t="str">
        <f t="shared" si="3"/>
        <v/>
      </c>
      <c r="X58" s="87" t="str">
        <f t="shared" si="3"/>
        <v>징수교부금수입</v>
      </c>
    </row>
    <row r="59" spans="1:24" s="87" customFormat="1" ht="11.25" customHeight="1" x14ac:dyDescent="0.15">
      <c r="A59" s="96"/>
      <c r="B59" s="96"/>
      <c r="C59" s="106"/>
      <c r="D59" s="106"/>
      <c r="E59" s="96" t="str">
        <f t="shared" ref="E59:E65" si="29">V59</f>
        <v>215-002-000 시도세징수교부금</v>
      </c>
      <c r="F59" s="179">
        <v>0</v>
      </c>
      <c r="G59" s="179">
        <v>0</v>
      </c>
      <c r="H59" s="179">
        <v>0</v>
      </c>
      <c r="I59" s="179">
        <v>0</v>
      </c>
      <c r="J59" s="179">
        <v>0</v>
      </c>
      <c r="K59" s="179">
        <v>0</v>
      </c>
      <c r="L59" s="179">
        <v>0</v>
      </c>
      <c r="M59" s="179">
        <v>0</v>
      </c>
      <c r="N59" s="180">
        <f t="shared" ref="N59:N65" si="30">G59-I59-M59</f>
        <v>0</v>
      </c>
      <c r="O59" s="111">
        <f t="shared" ref="O59:O65" si="31">N59-P59</f>
        <v>0</v>
      </c>
      <c r="P59" s="111">
        <v>0</v>
      </c>
      <c r="Q59" s="181" t="str">
        <f t="shared" si="1"/>
        <v/>
      </c>
      <c r="S59" s="112" t="s">
        <v>208</v>
      </c>
      <c r="T59" s="113" t="s">
        <v>180</v>
      </c>
      <c r="U59" s="113" t="s">
        <v>57</v>
      </c>
      <c r="V59" s="113" t="s">
        <v>181</v>
      </c>
      <c r="W59" s="87" t="str">
        <f t="shared" si="3"/>
        <v/>
      </c>
      <c r="X59" s="87" t="str">
        <f t="shared" si="3"/>
        <v/>
      </c>
    </row>
    <row r="60" spans="1:24" s="87" customFormat="1" ht="11.25" customHeight="1" x14ac:dyDescent="0.15">
      <c r="A60" s="96"/>
      <c r="B60" s="96"/>
      <c r="C60" s="106"/>
      <c r="D60" s="106"/>
      <c r="E60" s="96" t="str">
        <f t="shared" si="29"/>
        <v>215-003-000 도로점용료징수교부금</v>
      </c>
      <c r="F60" s="179">
        <v>0</v>
      </c>
      <c r="G60" s="179">
        <v>0</v>
      </c>
      <c r="H60" s="179">
        <v>0</v>
      </c>
      <c r="I60" s="179">
        <v>0</v>
      </c>
      <c r="J60" s="179">
        <v>0</v>
      </c>
      <c r="K60" s="179">
        <v>0</v>
      </c>
      <c r="L60" s="179">
        <v>0</v>
      </c>
      <c r="M60" s="179">
        <v>0</v>
      </c>
      <c r="N60" s="180">
        <f t="shared" si="30"/>
        <v>0</v>
      </c>
      <c r="O60" s="111">
        <f t="shared" si="31"/>
        <v>0</v>
      </c>
      <c r="P60" s="111">
        <v>0</v>
      </c>
      <c r="Q60" s="181" t="str">
        <f t="shared" si="1"/>
        <v/>
      </c>
      <c r="S60" s="112" t="s">
        <v>208</v>
      </c>
      <c r="T60" s="113" t="s">
        <v>180</v>
      </c>
      <c r="U60" s="113" t="s">
        <v>57</v>
      </c>
      <c r="V60" s="113" t="s">
        <v>182</v>
      </c>
      <c r="W60" s="87" t="str">
        <f t="shared" si="3"/>
        <v/>
      </c>
      <c r="X60" s="87" t="str">
        <f t="shared" si="3"/>
        <v/>
      </c>
    </row>
    <row r="61" spans="1:24" s="87" customFormat="1" ht="11.25" customHeight="1" x14ac:dyDescent="0.15">
      <c r="A61" s="96"/>
      <c r="B61" s="96"/>
      <c r="C61" s="106"/>
      <c r="D61" s="106"/>
      <c r="E61" s="96" t="str">
        <f t="shared" si="29"/>
        <v>215-005-000 교통유발부담금징수교부금</v>
      </c>
      <c r="F61" s="179">
        <v>0</v>
      </c>
      <c r="G61" s="179">
        <v>0</v>
      </c>
      <c r="H61" s="179">
        <v>0</v>
      </c>
      <c r="I61" s="179">
        <v>0</v>
      </c>
      <c r="J61" s="179">
        <v>0</v>
      </c>
      <c r="K61" s="179">
        <v>0</v>
      </c>
      <c r="L61" s="179">
        <v>0</v>
      </c>
      <c r="M61" s="179">
        <v>0</v>
      </c>
      <c r="N61" s="180">
        <f t="shared" si="30"/>
        <v>0</v>
      </c>
      <c r="O61" s="111">
        <f t="shared" si="31"/>
        <v>0</v>
      </c>
      <c r="P61" s="111">
        <v>0</v>
      </c>
      <c r="Q61" s="181" t="str">
        <f t="shared" si="1"/>
        <v/>
      </c>
      <c r="S61" s="112" t="s">
        <v>208</v>
      </c>
      <c r="T61" s="113" t="s">
        <v>180</v>
      </c>
      <c r="U61" s="113" t="s">
        <v>57</v>
      </c>
      <c r="V61" s="113" t="s">
        <v>183</v>
      </c>
      <c r="W61" s="87" t="str">
        <f t="shared" si="3"/>
        <v/>
      </c>
      <c r="X61" s="87" t="str">
        <f t="shared" si="3"/>
        <v/>
      </c>
    </row>
    <row r="62" spans="1:24" s="87" customFormat="1" ht="11.25" customHeight="1" x14ac:dyDescent="0.15">
      <c r="A62" s="96"/>
      <c r="B62" s="96"/>
      <c r="C62" s="96"/>
      <c r="D62" s="106"/>
      <c r="E62" s="96" t="str">
        <f t="shared" si="29"/>
        <v>215-006-000 환경개선부담금징수교부금</v>
      </c>
      <c r="F62" s="179">
        <v>0</v>
      </c>
      <c r="G62" s="179">
        <v>0</v>
      </c>
      <c r="H62" s="179">
        <v>0</v>
      </c>
      <c r="I62" s="179">
        <v>0</v>
      </c>
      <c r="J62" s="179">
        <v>0</v>
      </c>
      <c r="K62" s="179">
        <v>0</v>
      </c>
      <c r="L62" s="179">
        <v>0</v>
      </c>
      <c r="M62" s="179">
        <v>0</v>
      </c>
      <c r="N62" s="180">
        <f t="shared" si="30"/>
        <v>0</v>
      </c>
      <c r="O62" s="111">
        <f t="shared" si="31"/>
        <v>0</v>
      </c>
      <c r="P62" s="111">
        <v>0</v>
      </c>
      <c r="Q62" s="181" t="str">
        <f t="shared" si="1"/>
        <v/>
      </c>
      <c r="S62" s="112" t="s">
        <v>208</v>
      </c>
      <c r="T62" s="113" t="s">
        <v>180</v>
      </c>
      <c r="U62" s="113" t="s">
        <v>57</v>
      </c>
      <c r="V62" s="113" t="s">
        <v>184</v>
      </c>
      <c r="W62" s="87" t="str">
        <f t="shared" si="3"/>
        <v/>
      </c>
      <c r="X62" s="87" t="str">
        <f t="shared" si="3"/>
        <v/>
      </c>
    </row>
    <row r="63" spans="1:24" s="87" customFormat="1" ht="11.25" customHeight="1" x14ac:dyDescent="0.15">
      <c r="A63" s="96"/>
      <c r="B63" s="96"/>
      <c r="C63" s="96"/>
      <c r="D63" s="106"/>
      <c r="E63" s="96" t="str">
        <f t="shared" si="29"/>
        <v>215-013-000 학교용지부담금징수교부금</v>
      </c>
      <c r="F63" s="179">
        <v>0</v>
      </c>
      <c r="G63" s="179">
        <v>0</v>
      </c>
      <c r="H63" s="179">
        <v>0</v>
      </c>
      <c r="I63" s="179">
        <v>0</v>
      </c>
      <c r="J63" s="179">
        <v>0</v>
      </c>
      <c r="K63" s="179">
        <v>0</v>
      </c>
      <c r="L63" s="179">
        <v>0</v>
      </c>
      <c r="M63" s="179">
        <v>0</v>
      </c>
      <c r="N63" s="180">
        <f t="shared" si="30"/>
        <v>0</v>
      </c>
      <c r="O63" s="111">
        <f t="shared" si="31"/>
        <v>0</v>
      </c>
      <c r="P63" s="111">
        <v>0</v>
      </c>
      <c r="Q63" s="181" t="str">
        <f t="shared" si="1"/>
        <v/>
      </c>
      <c r="S63" s="112" t="s">
        <v>208</v>
      </c>
      <c r="T63" s="113" t="s">
        <v>180</v>
      </c>
      <c r="U63" s="113" t="s">
        <v>57</v>
      </c>
      <c r="V63" s="113" t="s">
        <v>185</v>
      </c>
      <c r="W63" s="87" t="str">
        <f t="shared" si="3"/>
        <v/>
      </c>
      <c r="X63" s="87" t="str">
        <f t="shared" si="3"/>
        <v/>
      </c>
    </row>
    <row r="64" spans="1:24" s="87" customFormat="1" ht="11.25" customHeight="1" x14ac:dyDescent="0.15">
      <c r="A64" s="96"/>
      <c r="B64" s="96"/>
      <c r="C64" s="96"/>
      <c r="D64" s="106"/>
      <c r="E64" s="96" t="str">
        <f t="shared" si="29"/>
        <v>215-014-000 개발부담금징수교부금</v>
      </c>
      <c r="F64" s="179">
        <v>0</v>
      </c>
      <c r="G64" s="179">
        <v>0</v>
      </c>
      <c r="H64" s="179">
        <v>0</v>
      </c>
      <c r="I64" s="179">
        <v>0</v>
      </c>
      <c r="J64" s="179">
        <v>0</v>
      </c>
      <c r="K64" s="179">
        <v>0</v>
      </c>
      <c r="L64" s="179">
        <v>0</v>
      </c>
      <c r="M64" s="179">
        <v>0</v>
      </c>
      <c r="N64" s="180">
        <f t="shared" si="30"/>
        <v>0</v>
      </c>
      <c r="O64" s="111">
        <f t="shared" si="31"/>
        <v>0</v>
      </c>
      <c r="P64" s="111">
        <v>0</v>
      </c>
      <c r="Q64" s="181" t="str">
        <f t="shared" si="1"/>
        <v/>
      </c>
      <c r="S64" s="112" t="s">
        <v>208</v>
      </c>
      <c r="T64" s="113" t="s">
        <v>180</v>
      </c>
      <c r="U64" s="113" t="s">
        <v>57</v>
      </c>
      <c r="V64" s="113" t="s">
        <v>186</v>
      </c>
      <c r="W64" s="87" t="str">
        <f t="shared" si="3"/>
        <v/>
      </c>
      <c r="X64" s="87" t="str">
        <f t="shared" si="3"/>
        <v/>
      </c>
    </row>
    <row r="65" spans="1:24" s="87" customFormat="1" ht="11.25" customHeight="1" x14ac:dyDescent="0.15">
      <c r="A65" s="96"/>
      <c r="B65" s="96"/>
      <c r="C65" s="96"/>
      <c r="D65" s="106"/>
      <c r="E65" s="96" t="str">
        <f t="shared" si="29"/>
        <v>215-010-000 환경오염배출부과금징수교부금</v>
      </c>
      <c r="F65" s="179">
        <v>0</v>
      </c>
      <c r="G65" s="179">
        <v>0</v>
      </c>
      <c r="H65" s="179">
        <v>0</v>
      </c>
      <c r="I65" s="179">
        <v>0</v>
      </c>
      <c r="J65" s="179">
        <v>0</v>
      </c>
      <c r="K65" s="179">
        <v>0</v>
      </c>
      <c r="L65" s="179">
        <v>0</v>
      </c>
      <c r="M65" s="179">
        <v>0</v>
      </c>
      <c r="N65" s="180">
        <f t="shared" si="30"/>
        <v>0</v>
      </c>
      <c r="O65" s="111">
        <f t="shared" si="31"/>
        <v>0</v>
      </c>
      <c r="P65" s="111">
        <v>0</v>
      </c>
      <c r="Q65" s="181" t="str">
        <f t="shared" si="1"/>
        <v/>
      </c>
      <c r="S65" s="112" t="s">
        <v>208</v>
      </c>
      <c r="T65" s="113" t="s">
        <v>180</v>
      </c>
      <c r="U65" s="113" t="s">
        <v>57</v>
      </c>
      <c r="V65" s="113" t="s">
        <v>187</v>
      </c>
      <c r="W65" s="87" t="str">
        <f t="shared" si="3"/>
        <v/>
      </c>
      <c r="X65" s="87" t="str">
        <f t="shared" si="3"/>
        <v/>
      </c>
    </row>
    <row r="66" spans="1:24" s="87" customFormat="1" ht="11.25" customHeight="1" x14ac:dyDescent="0.15">
      <c r="A66" s="102"/>
      <c r="B66" s="96"/>
      <c r="C66" s="103" t="str">
        <f>T68</f>
        <v>216-00 이자수입</v>
      </c>
      <c r="D66" s="103"/>
      <c r="E66" s="103"/>
      <c r="F66" s="115">
        <f t="shared" ref="F66:P66" si="32">F67+F69</f>
        <v>0</v>
      </c>
      <c r="G66" s="115">
        <f t="shared" si="32"/>
        <v>0</v>
      </c>
      <c r="H66" s="115">
        <f t="shared" si="32"/>
        <v>0</v>
      </c>
      <c r="I66" s="115">
        <f t="shared" si="32"/>
        <v>0</v>
      </c>
      <c r="J66" s="115">
        <f t="shared" si="32"/>
        <v>0</v>
      </c>
      <c r="K66" s="115">
        <f t="shared" si="32"/>
        <v>0</v>
      </c>
      <c r="L66" s="115">
        <f t="shared" si="32"/>
        <v>0</v>
      </c>
      <c r="M66" s="115">
        <f t="shared" si="32"/>
        <v>0</v>
      </c>
      <c r="N66" s="115">
        <f t="shared" si="32"/>
        <v>0</v>
      </c>
      <c r="O66" s="115">
        <f t="shared" si="32"/>
        <v>0</v>
      </c>
      <c r="P66" s="115">
        <f t="shared" si="32"/>
        <v>0</v>
      </c>
      <c r="Q66" s="177" t="str">
        <f t="shared" si="1"/>
        <v/>
      </c>
      <c r="T66" s="87" t="s">
        <v>434</v>
      </c>
      <c r="V66" s="87" t="s">
        <v>0</v>
      </c>
      <c r="W66" s="87" t="str">
        <f t="shared" si="3"/>
        <v>이자수입</v>
      </c>
      <c r="X66" s="87" t="str">
        <f t="shared" si="3"/>
        <v/>
      </c>
    </row>
    <row r="67" spans="1:24" s="87" customFormat="1" ht="11.25" customHeight="1" x14ac:dyDescent="0.15">
      <c r="A67" s="102"/>
      <c r="B67" s="96"/>
      <c r="C67" s="96"/>
      <c r="D67" s="107" t="str">
        <f>U68</f>
        <v>216-01 공공예금이자수입</v>
      </c>
      <c r="E67" s="107"/>
      <c r="F67" s="108">
        <f t="shared" ref="F67:P67" si="33">SUM(F68:F68)</f>
        <v>0</v>
      </c>
      <c r="G67" s="108">
        <f t="shared" si="33"/>
        <v>0</v>
      </c>
      <c r="H67" s="108">
        <f t="shared" si="33"/>
        <v>0</v>
      </c>
      <c r="I67" s="108">
        <f t="shared" si="33"/>
        <v>0</v>
      </c>
      <c r="J67" s="108">
        <f t="shared" si="33"/>
        <v>0</v>
      </c>
      <c r="K67" s="108">
        <f t="shared" si="33"/>
        <v>0</v>
      </c>
      <c r="L67" s="108">
        <f t="shared" si="33"/>
        <v>0</v>
      </c>
      <c r="M67" s="108">
        <f t="shared" si="33"/>
        <v>0</v>
      </c>
      <c r="N67" s="108">
        <f t="shared" si="33"/>
        <v>0</v>
      </c>
      <c r="O67" s="108">
        <f t="shared" si="33"/>
        <v>0</v>
      </c>
      <c r="P67" s="108">
        <f t="shared" si="33"/>
        <v>0</v>
      </c>
      <c r="Q67" s="178" t="str">
        <f t="shared" si="1"/>
        <v/>
      </c>
      <c r="U67" s="87" t="s">
        <v>434</v>
      </c>
      <c r="V67" s="87" t="s">
        <v>0</v>
      </c>
      <c r="W67" s="87" t="str">
        <f t="shared" si="3"/>
        <v/>
      </c>
      <c r="X67" s="87" t="str">
        <f t="shared" si="3"/>
        <v>공공예금이자수입</v>
      </c>
    </row>
    <row r="68" spans="1:24" s="87" customFormat="1" ht="11.25" customHeight="1" x14ac:dyDescent="0.15">
      <c r="A68" s="96"/>
      <c r="B68" s="96"/>
      <c r="C68" s="96"/>
      <c r="D68" s="96"/>
      <c r="E68" s="96" t="str">
        <f>V68</f>
        <v>216-001-000 공공예금이자수입</v>
      </c>
      <c r="F68" s="179">
        <v>0</v>
      </c>
      <c r="G68" s="179">
        <v>0</v>
      </c>
      <c r="H68" s="179">
        <v>0</v>
      </c>
      <c r="I68" s="179">
        <v>0</v>
      </c>
      <c r="J68" s="179">
        <v>0</v>
      </c>
      <c r="K68" s="179">
        <v>0</v>
      </c>
      <c r="L68" s="179">
        <v>0</v>
      </c>
      <c r="M68" s="179">
        <v>0</v>
      </c>
      <c r="N68" s="180">
        <f>G68-I68-M68</f>
        <v>0</v>
      </c>
      <c r="O68" s="111">
        <f>N68-P68</f>
        <v>0</v>
      </c>
      <c r="P68" s="111">
        <v>0</v>
      </c>
      <c r="Q68" s="181" t="str">
        <f t="shared" si="1"/>
        <v/>
      </c>
      <c r="S68" s="112" t="s">
        <v>208</v>
      </c>
      <c r="T68" s="113" t="s">
        <v>188</v>
      </c>
      <c r="U68" s="113" t="s">
        <v>47</v>
      </c>
      <c r="V68" s="113" t="s">
        <v>189</v>
      </c>
      <c r="W68" s="87" t="str">
        <f t="shared" si="3"/>
        <v/>
      </c>
      <c r="X68" s="87" t="str">
        <f t="shared" si="3"/>
        <v/>
      </c>
    </row>
    <row r="69" spans="1:24" s="87" customFormat="1" ht="11.25" customHeight="1" x14ac:dyDescent="0.15">
      <c r="A69" s="102"/>
      <c r="B69" s="102"/>
      <c r="C69" s="96"/>
      <c r="D69" s="107" t="str">
        <f>U70</f>
        <v>216-03 기타이자수입</v>
      </c>
      <c r="E69" s="107"/>
      <c r="F69" s="108">
        <f>SUM(F70:F70)</f>
        <v>0</v>
      </c>
      <c r="G69" s="108">
        <f t="shared" ref="G69:P69" si="34">SUM(G70:G70)</f>
        <v>0</v>
      </c>
      <c r="H69" s="108">
        <f t="shared" si="34"/>
        <v>0</v>
      </c>
      <c r="I69" s="108">
        <f t="shared" si="34"/>
        <v>0</v>
      </c>
      <c r="J69" s="108">
        <f t="shared" si="34"/>
        <v>0</v>
      </c>
      <c r="K69" s="108">
        <f t="shared" si="34"/>
        <v>0</v>
      </c>
      <c r="L69" s="108">
        <f t="shared" si="34"/>
        <v>0</v>
      </c>
      <c r="M69" s="108">
        <f t="shared" si="34"/>
        <v>0</v>
      </c>
      <c r="N69" s="108">
        <f t="shared" si="34"/>
        <v>0</v>
      </c>
      <c r="O69" s="108">
        <f t="shared" si="34"/>
        <v>0</v>
      </c>
      <c r="P69" s="108">
        <f t="shared" si="34"/>
        <v>0</v>
      </c>
      <c r="Q69" s="178" t="str">
        <f t="shared" ref="Q69:Q132" si="35">IFERROR((I69/G69)*100,"")</f>
        <v/>
      </c>
      <c r="U69" s="87" t="s">
        <v>434</v>
      </c>
      <c r="V69" s="87" t="s">
        <v>0</v>
      </c>
      <c r="W69" s="87" t="str">
        <f t="shared" si="3"/>
        <v/>
      </c>
      <c r="X69" s="87" t="str">
        <f t="shared" si="3"/>
        <v>기타이자수입</v>
      </c>
    </row>
    <row r="70" spans="1:24" s="87" customFormat="1" ht="11.25" customHeight="1" x14ac:dyDescent="0.15">
      <c r="A70" s="96"/>
      <c r="B70" s="96"/>
      <c r="C70" s="96"/>
      <c r="D70" s="96"/>
      <c r="E70" s="96" t="str">
        <f>V70</f>
        <v>216-104-000 기타이자수입</v>
      </c>
      <c r="F70" s="179">
        <v>0</v>
      </c>
      <c r="G70" s="179">
        <v>0</v>
      </c>
      <c r="H70" s="179">
        <v>0</v>
      </c>
      <c r="I70" s="179">
        <v>0</v>
      </c>
      <c r="J70" s="179">
        <v>0</v>
      </c>
      <c r="K70" s="179">
        <v>0</v>
      </c>
      <c r="L70" s="179">
        <v>0</v>
      </c>
      <c r="M70" s="179">
        <v>0</v>
      </c>
      <c r="N70" s="180">
        <f>G70-I70-M70</f>
        <v>0</v>
      </c>
      <c r="O70" s="111">
        <f>N70-P70</f>
        <v>0</v>
      </c>
      <c r="P70" s="111">
        <v>0</v>
      </c>
      <c r="Q70" s="181" t="str">
        <f t="shared" si="35"/>
        <v/>
      </c>
      <c r="S70" s="112" t="s">
        <v>208</v>
      </c>
      <c r="T70" s="113" t="s">
        <v>188</v>
      </c>
      <c r="U70" s="113" t="s">
        <v>49</v>
      </c>
      <c r="V70" s="113" t="s">
        <v>190</v>
      </c>
      <c r="W70" s="87" t="str">
        <f t="shared" ref="W70:X133" si="36">MID(C70,8,99)</f>
        <v/>
      </c>
      <c r="X70" s="87" t="str">
        <f t="shared" si="36"/>
        <v/>
      </c>
    </row>
    <row r="71" spans="1:24" s="87" customFormat="1" ht="11.25" customHeight="1" x14ac:dyDescent="0.15">
      <c r="A71" s="96"/>
      <c r="B71" s="97" t="s">
        <v>456</v>
      </c>
      <c r="C71" s="97"/>
      <c r="D71" s="97"/>
      <c r="E71" s="97"/>
      <c r="F71" s="99">
        <f t="shared" ref="F71:P71" si="37">F72+F78+F83</f>
        <v>-351142</v>
      </c>
      <c r="G71" s="99">
        <f t="shared" si="37"/>
        <v>3357988602</v>
      </c>
      <c r="H71" s="99">
        <f t="shared" si="37"/>
        <v>22490001</v>
      </c>
      <c r="I71" s="99">
        <f t="shared" si="37"/>
        <v>40434813</v>
      </c>
      <c r="J71" s="99">
        <f t="shared" si="37"/>
        <v>18820</v>
      </c>
      <c r="K71" s="99">
        <f t="shared" si="37"/>
        <v>18820</v>
      </c>
      <c r="L71" s="99">
        <f t="shared" si="37"/>
        <v>0</v>
      </c>
      <c r="M71" s="99">
        <f t="shared" si="37"/>
        <v>0</v>
      </c>
      <c r="N71" s="99">
        <f t="shared" si="37"/>
        <v>3317553789</v>
      </c>
      <c r="O71" s="99">
        <f t="shared" si="37"/>
        <v>3267024119</v>
      </c>
      <c r="P71" s="99">
        <f t="shared" si="37"/>
        <v>50529670</v>
      </c>
      <c r="Q71" s="176">
        <f t="shared" si="35"/>
        <v>1.2041378870648114</v>
      </c>
      <c r="R71" s="87" t="s">
        <v>434</v>
      </c>
      <c r="V71" s="87" t="s">
        <v>0</v>
      </c>
      <c r="W71" s="87" t="str">
        <f t="shared" si="36"/>
        <v/>
      </c>
      <c r="X71" s="87" t="str">
        <f t="shared" si="36"/>
        <v/>
      </c>
    </row>
    <row r="72" spans="1:24" s="87" customFormat="1" ht="11.25" customHeight="1" x14ac:dyDescent="0.15">
      <c r="A72" s="102"/>
      <c r="B72" s="106"/>
      <c r="C72" s="103" t="str">
        <f>T74</f>
        <v>221-00 재산매각수입</v>
      </c>
      <c r="D72" s="103"/>
      <c r="E72" s="103"/>
      <c r="F72" s="115">
        <f t="shared" ref="F72:P72" si="38">F73+F76</f>
        <v>0</v>
      </c>
      <c r="G72" s="115">
        <f t="shared" si="38"/>
        <v>243629770</v>
      </c>
      <c r="H72" s="115">
        <f t="shared" si="38"/>
        <v>0</v>
      </c>
      <c r="I72" s="115">
        <f t="shared" si="38"/>
        <v>0</v>
      </c>
      <c r="J72" s="115">
        <f t="shared" si="38"/>
        <v>0</v>
      </c>
      <c r="K72" s="115">
        <f t="shared" si="38"/>
        <v>0</v>
      </c>
      <c r="L72" s="115">
        <f t="shared" si="38"/>
        <v>0</v>
      </c>
      <c r="M72" s="115">
        <f t="shared" si="38"/>
        <v>0</v>
      </c>
      <c r="N72" s="115">
        <f t="shared" si="38"/>
        <v>243629770</v>
      </c>
      <c r="O72" s="115">
        <f t="shared" si="38"/>
        <v>243629770</v>
      </c>
      <c r="P72" s="115">
        <f t="shared" si="38"/>
        <v>0</v>
      </c>
      <c r="Q72" s="177">
        <f t="shared" si="35"/>
        <v>0</v>
      </c>
      <c r="T72" s="87" t="s">
        <v>434</v>
      </c>
      <c r="V72" s="87" t="s">
        <v>0</v>
      </c>
      <c r="W72" s="87" t="str">
        <f t="shared" si="36"/>
        <v>재산매각수입</v>
      </c>
      <c r="X72" s="87" t="str">
        <f t="shared" si="36"/>
        <v/>
      </c>
    </row>
    <row r="73" spans="1:24" s="87" customFormat="1" ht="11.25" customHeight="1" x14ac:dyDescent="0.15">
      <c r="A73" s="102"/>
      <c r="B73" s="118"/>
      <c r="C73" s="106"/>
      <c r="D73" s="107" t="str">
        <f>U74</f>
        <v>221-03 공유재산매각수입금</v>
      </c>
      <c r="E73" s="107"/>
      <c r="F73" s="108">
        <f>SUM(F74:F75)</f>
        <v>0</v>
      </c>
      <c r="G73" s="108">
        <f t="shared" ref="G73:P73" si="39">SUM(G74:G75)</f>
        <v>243629770</v>
      </c>
      <c r="H73" s="108">
        <f t="shared" si="39"/>
        <v>0</v>
      </c>
      <c r="I73" s="108">
        <f t="shared" si="39"/>
        <v>0</v>
      </c>
      <c r="J73" s="108">
        <f t="shared" si="39"/>
        <v>0</v>
      </c>
      <c r="K73" s="108">
        <f t="shared" si="39"/>
        <v>0</v>
      </c>
      <c r="L73" s="108">
        <f t="shared" si="39"/>
        <v>0</v>
      </c>
      <c r="M73" s="108">
        <f t="shared" si="39"/>
        <v>0</v>
      </c>
      <c r="N73" s="108">
        <f t="shared" si="39"/>
        <v>243629770</v>
      </c>
      <c r="O73" s="108">
        <f t="shared" si="39"/>
        <v>243629770</v>
      </c>
      <c r="P73" s="108">
        <f t="shared" si="39"/>
        <v>0</v>
      </c>
      <c r="Q73" s="178">
        <f t="shared" si="35"/>
        <v>0</v>
      </c>
      <c r="U73" s="87" t="s">
        <v>434</v>
      </c>
      <c r="V73" s="87" t="s">
        <v>0</v>
      </c>
      <c r="W73" s="87" t="str">
        <f t="shared" si="36"/>
        <v/>
      </c>
      <c r="X73" s="87" t="str">
        <f t="shared" si="36"/>
        <v>공유재산매각수입금</v>
      </c>
    </row>
    <row r="74" spans="1:24" s="87" customFormat="1" ht="11.25" customHeight="1" x14ac:dyDescent="0.15">
      <c r="A74" s="96"/>
      <c r="B74" s="117"/>
      <c r="C74" s="106"/>
      <c r="D74" s="106"/>
      <c r="E74" s="96" t="str">
        <f>V74</f>
        <v>221-101-000 공유재산매각수입</v>
      </c>
      <c r="F74" s="179">
        <v>0</v>
      </c>
      <c r="G74" s="179">
        <v>0</v>
      </c>
      <c r="H74" s="179">
        <v>0</v>
      </c>
      <c r="I74" s="179">
        <v>0</v>
      </c>
      <c r="J74" s="179">
        <v>0</v>
      </c>
      <c r="K74" s="179">
        <v>0</v>
      </c>
      <c r="L74" s="179">
        <v>0</v>
      </c>
      <c r="M74" s="179">
        <v>0</v>
      </c>
      <c r="N74" s="180">
        <f>G74-I74-M74</f>
        <v>0</v>
      </c>
      <c r="O74" s="111">
        <f>N74-P74</f>
        <v>0</v>
      </c>
      <c r="P74" s="111">
        <v>0</v>
      </c>
      <c r="Q74" s="181" t="str">
        <f t="shared" si="35"/>
        <v/>
      </c>
      <c r="S74" s="112" t="s">
        <v>208</v>
      </c>
      <c r="T74" s="113" t="s">
        <v>191</v>
      </c>
      <c r="U74" s="113" t="s">
        <v>54</v>
      </c>
      <c r="V74" s="113" t="s">
        <v>192</v>
      </c>
      <c r="W74" s="87" t="str">
        <f t="shared" si="36"/>
        <v/>
      </c>
      <c r="X74" s="87" t="str">
        <f t="shared" si="36"/>
        <v/>
      </c>
    </row>
    <row r="75" spans="1:24" s="87" customFormat="1" ht="11.25" customHeight="1" x14ac:dyDescent="0.15">
      <c r="A75" s="96"/>
      <c r="B75" s="117"/>
      <c r="C75" s="106"/>
      <c r="D75" s="106"/>
      <c r="E75" s="96" t="str">
        <f>V75</f>
        <v>221-101-006 시군구유재산매각수입금</v>
      </c>
      <c r="F75" s="179">
        <v>0</v>
      </c>
      <c r="G75" s="179">
        <v>243629770</v>
      </c>
      <c r="H75" s="179">
        <v>0</v>
      </c>
      <c r="I75" s="179">
        <v>0</v>
      </c>
      <c r="J75" s="179">
        <v>0</v>
      </c>
      <c r="K75" s="179">
        <v>0</v>
      </c>
      <c r="L75" s="179">
        <v>0</v>
      </c>
      <c r="M75" s="179">
        <v>0</v>
      </c>
      <c r="N75" s="180">
        <f>G75-I75-M75</f>
        <v>243629770</v>
      </c>
      <c r="O75" s="111">
        <f>N75-P75</f>
        <v>243629770</v>
      </c>
      <c r="P75" s="111">
        <v>0</v>
      </c>
      <c r="Q75" s="181">
        <f t="shared" si="35"/>
        <v>0</v>
      </c>
      <c r="S75" s="112" t="s">
        <v>208</v>
      </c>
      <c r="T75" s="113" t="s">
        <v>191</v>
      </c>
      <c r="U75" s="113" t="s">
        <v>54</v>
      </c>
      <c r="V75" s="113" t="s">
        <v>193</v>
      </c>
      <c r="W75" s="87" t="str">
        <f t="shared" si="36"/>
        <v/>
      </c>
      <c r="X75" s="87" t="str">
        <f t="shared" si="36"/>
        <v/>
      </c>
    </row>
    <row r="76" spans="1:24" s="87" customFormat="1" ht="11.25" customHeight="1" x14ac:dyDescent="0.15">
      <c r="A76" s="102"/>
      <c r="B76" s="118"/>
      <c r="C76" s="119"/>
      <c r="D76" s="107" t="str">
        <f>U77</f>
        <v>221-04 불용품매각대금</v>
      </c>
      <c r="E76" s="107"/>
      <c r="F76" s="108">
        <f>SUM(F77)</f>
        <v>0</v>
      </c>
      <c r="G76" s="108">
        <f t="shared" ref="G76:P76" si="40">SUM(G77)</f>
        <v>0</v>
      </c>
      <c r="H76" s="108">
        <f t="shared" si="40"/>
        <v>0</v>
      </c>
      <c r="I76" s="108">
        <f t="shared" si="40"/>
        <v>0</v>
      </c>
      <c r="J76" s="108">
        <f t="shared" si="40"/>
        <v>0</v>
      </c>
      <c r="K76" s="108">
        <f t="shared" si="40"/>
        <v>0</v>
      </c>
      <c r="L76" s="108">
        <f t="shared" si="40"/>
        <v>0</v>
      </c>
      <c r="M76" s="108">
        <f t="shared" si="40"/>
        <v>0</v>
      </c>
      <c r="N76" s="108">
        <f t="shared" si="40"/>
        <v>0</v>
      </c>
      <c r="O76" s="108">
        <f t="shared" si="40"/>
        <v>0</v>
      </c>
      <c r="P76" s="108">
        <f t="shared" si="40"/>
        <v>0</v>
      </c>
      <c r="Q76" s="178" t="str">
        <f t="shared" si="35"/>
        <v/>
      </c>
      <c r="U76" s="87" t="s">
        <v>434</v>
      </c>
      <c r="V76" s="87" t="s">
        <v>0</v>
      </c>
      <c r="W76" s="87" t="str">
        <f t="shared" si="36"/>
        <v/>
      </c>
      <c r="X76" s="87" t="str">
        <f t="shared" si="36"/>
        <v>불용품매각대금</v>
      </c>
    </row>
    <row r="77" spans="1:24" s="87" customFormat="1" ht="11.25" customHeight="1" x14ac:dyDescent="0.15">
      <c r="A77" s="96"/>
      <c r="B77" s="117"/>
      <c r="C77" s="106"/>
      <c r="D77" s="106"/>
      <c r="E77" s="96" t="str">
        <f>V77</f>
        <v>221-151-000 불용품매각대</v>
      </c>
      <c r="F77" s="179">
        <v>0</v>
      </c>
      <c r="G77" s="179">
        <v>0</v>
      </c>
      <c r="H77" s="179">
        <v>0</v>
      </c>
      <c r="I77" s="179">
        <v>0</v>
      </c>
      <c r="J77" s="179">
        <v>0</v>
      </c>
      <c r="K77" s="179">
        <v>0</v>
      </c>
      <c r="L77" s="179">
        <v>0</v>
      </c>
      <c r="M77" s="179">
        <v>0</v>
      </c>
      <c r="N77" s="180">
        <f>G77-I77-M77</f>
        <v>0</v>
      </c>
      <c r="O77" s="111">
        <f>N77-P77</f>
        <v>0</v>
      </c>
      <c r="P77" s="111">
        <v>0</v>
      </c>
      <c r="Q77" s="181" t="str">
        <f t="shared" si="35"/>
        <v/>
      </c>
      <c r="S77" s="112" t="s">
        <v>208</v>
      </c>
      <c r="T77" s="113" t="s">
        <v>191</v>
      </c>
      <c r="U77" s="113" t="s">
        <v>55</v>
      </c>
      <c r="V77" s="113" t="s">
        <v>194</v>
      </c>
      <c r="W77" s="87" t="str">
        <f t="shared" si="36"/>
        <v/>
      </c>
      <c r="X77" s="87" t="str">
        <f t="shared" si="36"/>
        <v/>
      </c>
    </row>
    <row r="78" spans="1:24" s="87" customFormat="1" ht="11.25" customHeight="1" x14ac:dyDescent="0.15">
      <c r="A78" s="102"/>
      <c r="B78" s="96"/>
      <c r="C78" s="103" t="str">
        <f>T80</f>
        <v>223-00 보조금반환수입</v>
      </c>
      <c r="D78" s="103"/>
      <c r="E78" s="103"/>
      <c r="F78" s="115">
        <f t="shared" ref="F78:P78" si="41">F79+F81</f>
        <v>0</v>
      </c>
      <c r="G78" s="115">
        <f t="shared" si="41"/>
        <v>6194140</v>
      </c>
      <c r="H78" s="115">
        <f t="shared" si="41"/>
        <v>0</v>
      </c>
      <c r="I78" s="115">
        <f t="shared" si="41"/>
        <v>0</v>
      </c>
      <c r="J78" s="115">
        <f t="shared" si="41"/>
        <v>0</v>
      </c>
      <c r="K78" s="115">
        <f t="shared" si="41"/>
        <v>0</v>
      </c>
      <c r="L78" s="115">
        <f t="shared" si="41"/>
        <v>0</v>
      </c>
      <c r="M78" s="115">
        <f t="shared" si="41"/>
        <v>0</v>
      </c>
      <c r="N78" s="115">
        <f t="shared" si="41"/>
        <v>6194140</v>
      </c>
      <c r="O78" s="115">
        <f t="shared" si="41"/>
        <v>6194140</v>
      </c>
      <c r="P78" s="115">
        <f t="shared" si="41"/>
        <v>0</v>
      </c>
      <c r="Q78" s="177">
        <f t="shared" si="35"/>
        <v>0</v>
      </c>
      <c r="T78" s="87" t="s">
        <v>434</v>
      </c>
      <c r="V78" s="87" t="s">
        <v>0</v>
      </c>
      <c r="W78" s="87" t="str">
        <f t="shared" si="36"/>
        <v>보조금반환수입</v>
      </c>
      <c r="X78" s="87" t="str">
        <f t="shared" si="36"/>
        <v/>
      </c>
    </row>
    <row r="79" spans="1:24" s="87" customFormat="1" ht="11.25" customHeight="1" x14ac:dyDescent="0.15">
      <c r="A79" s="96"/>
      <c r="B79" s="96"/>
      <c r="C79" s="96"/>
      <c r="D79" s="107" t="str">
        <f>U80</f>
        <v>223-02 자체보조금등반환수입</v>
      </c>
      <c r="E79" s="107"/>
      <c r="F79" s="108">
        <f>SUM(F80:F80)</f>
        <v>0</v>
      </c>
      <c r="G79" s="108">
        <f t="shared" ref="G79:P79" si="42">SUM(G80:G80)</f>
        <v>6194140</v>
      </c>
      <c r="H79" s="108">
        <f t="shared" si="42"/>
        <v>0</v>
      </c>
      <c r="I79" s="108">
        <f t="shared" si="42"/>
        <v>0</v>
      </c>
      <c r="J79" s="108">
        <f t="shared" si="42"/>
        <v>0</v>
      </c>
      <c r="K79" s="108">
        <f t="shared" si="42"/>
        <v>0</v>
      </c>
      <c r="L79" s="108">
        <f t="shared" si="42"/>
        <v>0</v>
      </c>
      <c r="M79" s="108">
        <f t="shared" si="42"/>
        <v>0</v>
      </c>
      <c r="N79" s="108">
        <f t="shared" si="42"/>
        <v>6194140</v>
      </c>
      <c r="O79" s="108">
        <f t="shared" si="42"/>
        <v>6194140</v>
      </c>
      <c r="P79" s="108">
        <f t="shared" si="42"/>
        <v>0</v>
      </c>
      <c r="Q79" s="178">
        <f t="shared" si="35"/>
        <v>0</v>
      </c>
      <c r="U79" s="87" t="s">
        <v>434</v>
      </c>
      <c r="V79" s="87" t="s">
        <v>0</v>
      </c>
      <c r="W79" s="87" t="str">
        <f t="shared" si="36"/>
        <v/>
      </c>
      <c r="X79" s="87" t="str">
        <f t="shared" si="36"/>
        <v>자체보조금등반환수입</v>
      </c>
    </row>
    <row r="80" spans="1:24" s="87" customFormat="1" ht="11.25" customHeight="1" x14ac:dyDescent="0.15">
      <c r="A80" s="96"/>
      <c r="B80" s="96"/>
      <c r="C80" s="96"/>
      <c r="D80" s="96"/>
      <c r="E80" s="96" t="str">
        <f>V80</f>
        <v>223-051-000 자체보조금등반환수입</v>
      </c>
      <c r="F80" s="179">
        <v>0</v>
      </c>
      <c r="G80" s="179">
        <v>6194140</v>
      </c>
      <c r="H80" s="179">
        <v>0</v>
      </c>
      <c r="I80" s="179">
        <v>0</v>
      </c>
      <c r="J80" s="179">
        <v>0</v>
      </c>
      <c r="K80" s="179">
        <v>0</v>
      </c>
      <c r="L80" s="179">
        <v>0</v>
      </c>
      <c r="M80" s="179">
        <v>0</v>
      </c>
      <c r="N80" s="180">
        <f>G80-I80-M80</f>
        <v>6194140</v>
      </c>
      <c r="O80" s="111">
        <f>N80-P80</f>
        <v>6194140</v>
      </c>
      <c r="P80" s="111">
        <v>0</v>
      </c>
      <c r="Q80" s="181">
        <f t="shared" si="35"/>
        <v>0</v>
      </c>
      <c r="S80" s="112" t="s">
        <v>208</v>
      </c>
      <c r="T80" s="113" t="s">
        <v>195</v>
      </c>
      <c r="U80" s="113" t="s">
        <v>61</v>
      </c>
      <c r="V80" s="113" t="s">
        <v>196</v>
      </c>
      <c r="W80" s="87" t="str">
        <f t="shared" si="36"/>
        <v/>
      </c>
      <c r="X80" s="87" t="str">
        <f t="shared" si="36"/>
        <v/>
      </c>
    </row>
    <row r="81" spans="1:24" s="87" customFormat="1" ht="11.25" customHeight="1" x14ac:dyDescent="0.15">
      <c r="A81" s="96"/>
      <c r="B81" s="96"/>
      <c r="C81" s="96"/>
      <c r="D81" s="107" t="str">
        <f>U82</f>
        <v>223-03 위탁비반환수입</v>
      </c>
      <c r="E81" s="107"/>
      <c r="F81" s="108">
        <f>SUM(F82:F82)</f>
        <v>0</v>
      </c>
      <c r="G81" s="108">
        <f t="shared" ref="G81:P81" si="43">SUM(G82:G82)</f>
        <v>0</v>
      </c>
      <c r="H81" s="108">
        <f t="shared" si="43"/>
        <v>0</v>
      </c>
      <c r="I81" s="108">
        <f t="shared" si="43"/>
        <v>0</v>
      </c>
      <c r="J81" s="108">
        <f t="shared" si="43"/>
        <v>0</v>
      </c>
      <c r="K81" s="108">
        <f t="shared" si="43"/>
        <v>0</v>
      </c>
      <c r="L81" s="108">
        <f t="shared" si="43"/>
        <v>0</v>
      </c>
      <c r="M81" s="108">
        <f t="shared" si="43"/>
        <v>0</v>
      </c>
      <c r="N81" s="108">
        <f t="shared" si="43"/>
        <v>0</v>
      </c>
      <c r="O81" s="108">
        <f t="shared" si="43"/>
        <v>0</v>
      </c>
      <c r="P81" s="108">
        <f t="shared" si="43"/>
        <v>0</v>
      </c>
      <c r="Q81" s="178" t="str">
        <f t="shared" si="35"/>
        <v/>
      </c>
      <c r="U81" s="87" t="s">
        <v>433</v>
      </c>
      <c r="V81" s="87" t="s">
        <v>0</v>
      </c>
      <c r="W81" s="87" t="str">
        <f t="shared" si="36"/>
        <v/>
      </c>
      <c r="X81" s="87" t="str">
        <f t="shared" si="36"/>
        <v>위탁비반환수입</v>
      </c>
    </row>
    <row r="82" spans="1:24" s="87" customFormat="1" ht="11.25" customHeight="1" x14ac:dyDescent="0.15">
      <c r="A82" s="96"/>
      <c r="B82" s="96"/>
      <c r="C82" s="96"/>
      <c r="D82" s="96"/>
      <c r="E82" s="96" t="str">
        <f>V82</f>
        <v>223-101-000 위탁비반환수입</v>
      </c>
      <c r="F82" s="179">
        <v>0</v>
      </c>
      <c r="G82" s="179">
        <v>0</v>
      </c>
      <c r="H82" s="179">
        <v>0</v>
      </c>
      <c r="I82" s="179">
        <v>0</v>
      </c>
      <c r="J82" s="179">
        <v>0</v>
      </c>
      <c r="K82" s="179">
        <v>0</v>
      </c>
      <c r="L82" s="179">
        <v>0</v>
      </c>
      <c r="M82" s="179">
        <v>0</v>
      </c>
      <c r="N82" s="180">
        <f>G82-I82-M82</f>
        <v>0</v>
      </c>
      <c r="O82" s="111">
        <f>N82-P82</f>
        <v>0</v>
      </c>
      <c r="P82" s="111">
        <v>0</v>
      </c>
      <c r="Q82" s="181" t="str">
        <f t="shared" si="35"/>
        <v/>
      </c>
      <c r="S82" s="112" t="s">
        <v>208</v>
      </c>
      <c r="T82" s="113" t="s">
        <v>195</v>
      </c>
      <c r="U82" s="113" t="s">
        <v>62</v>
      </c>
      <c r="V82" s="113" t="s">
        <v>197</v>
      </c>
      <c r="W82" s="87" t="str">
        <f t="shared" si="36"/>
        <v/>
      </c>
      <c r="X82" s="87" t="str">
        <f t="shared" si="36"/>
        <v/>
      </c>
    </row>
    <row r="83" spans="1:24" s="87" customFormat="1" ht="11.25" customHeight="1" x14ac:dyDescent="0.15">
      <c r="A83" s="102"/>
      <c r="B83" s="96"/>
      <c r="C83" s="103" t="str">
        <f>T85</f>
        <v>224-00 기타수입</v>
      </c>
      <c r="D83" s="103"/>
      <c r="E83" s="103"/>
      <c r="F83" s="115">
        <f t="shared" ref="F83:P83" si="44">F84+F86+F88+F90+F92</f>
        <v>-351142</v>
      </c>
      <c r="G83" s="115">
        <f t="shared" si="44"/>
        <v>3108164692</v>
      </c>
      <c r="H83" s="115">
        <f t="shared" si="44"/>
        <v>22490001</v>
      </c>
      <c r="I83" s="115">
        <f t="shared" si="44"/>
        <v>40434813</v>
      </c>
      <c r="J83" s="115">
        <f t="shared" si="44"/>
        <v>18820</v>
      </c>
      <c r="K83" s="115">
        <f t="shared" si="44"/>
        <v>18820</v>
      </c>
      <c r="L83" s="115">
        <f t="shared" si="44"/>
        <v>0</v>
      </c>
      <c r="M83" s="115">
        <f t="shared" si="44"/>
        <v>0</v>
      </c>
      <c r="N83" s="115">
        <f t="shared" si="44"/>
        <v>3067729879</v>
      </c>
      <c r="O83" s="115">
        <f t="shared" si="44"/>
        <v>3017200209</v>
      </c>
      <c r="P83" s="115">
        <f t="shared" si="44"/>
        <v>50529670</v>
      </c>
      <c r="Q83" s="177">
        <f t="shared" si="35"/>
        <v>1.3009224737696108</v>
      </c>
      <c r="T83" s="87" t="s">
        <v>434</v>
      </c>
      <c r="V83" s="87" t="s">
        <v>0</v>
      </c>
      <c r="W83" s="87" t="str">
        <f t="shared" si="36"/>
        <v>기타수입</v>
      </c>
      <c r="X83" s="87" t="str">
        <f t="shared" si="36"/>
        <v/>
      </c>
    </row>
    <row r="84" spans="1:24" s="87" customFormat="1" ht="11.25" customHeight="1" x14ac:dyDescent="0.15">
      <c r="A84" s="96"/>
      <c r="B84" s="96"/>
      <c r="C84" s="96"/>
      <c r="D84" s="107" t="str">
        <f>U85</f>
        <v>224-01 체납처분수입</v>
      </c>
      <c r="E84" s="107"/>
      <c r="F84" s="108">
        <f>SUM(F85:F85)</f>
        <v>0</v>
      </c>
      <c r="G84" s="108">
        <f t="shared" ref="G84:P84" si="45">SUM(G85:G85)</f>
        <v>0</v>
      </c>
      <c r="H84" s="108">
        <f t="shared" si="45"/>
        <v>0</v>
      </c>
      <c r="I84" s="108">
        <f t="shared" si="45"/>
        <v>0</v>
      </c>
      <c r="J84" s="108">
        <f t="shared" si="45"/>
        <v>0</v>
      </c>
      <c r="K84" s="108">
        <f t="shared" si="45"/>
        <v>0</v>
      </c>
      <c r="L84" s="108">
        <f t="shared" si="45"/>
        <v>0</v>
      </c>
      <c r="M84" s="108">
        <f t="shared" si="45"/>
        <v>0</v>
      </c>
      <c r="N84" s="108">
        <f t="shared" si="45"/>
        <v>0</v>
      </c>
      <c r="O84" s="108">
        <f t="shared" si="45"/>
        <v>0</v>
      </c>
      <c r="P84" s="108">
        <f t="shared" si="45"/>
        <v>0</v>
      </c>
      <c r="Q84" s="178" t="str">
        <f t="shared" si="35"/>
        <v/>
      </c>
      <c r="U84" s="87" t="s">
        <v>434</v>
      </c>
      <c r="V84" s="87" t="s">
        <v>0</v>
      </c>
      <c r="W84" s="87" t="str">
        <f t="shared" si="36"/>
        <v/>
      </c>
      <c r="X84" s="87" t="str">
        <f t="shared" si="36"/>
        <v>체납처분수입</v>
      </c>
    </row>
    <row r="85" spans="1:24" s="87" customFormat="1" ht="11.25" customHeight="1" x14ac:dyDescent="0.15">
      <c r="A85" s="96"/>
      <c r="B85" s="96"/>
      <c r="C85" s="96"/>
      <c r="D85" s="96"/>
      <c r="E85" s="96" t="str">
        <f>V85</f>
        <v>224-001-000 체납처분수입</v>
      </c>
      <c r="F85" s="179">
        <v>0</v>
      </c>
      <c r="G85" s="179">
        <v>0</v>
      </c>
      <c r="H85" s="179">
        <v>0</v>
      </c>
      <c r="I85" s="179">
        <v>0</v>
      </c>
      <c r="J85" s="179">
        <v>0</v>
      </c>
      <c r="K85" s="179">
        <v>0</v>
      </c>
      <c r="L85" s="179">
        <v>0</v>
      </c>
      <c r="M85" s="179">
        <v>0</v>
      </c>
      <c r="N85" s="180">
        <f>G85-I85-M85</f>
        <v>0</v>
      </c>
      <c r="O85" s="111">
        <f>N85-P85</f>
        <v>0</v>
      </c>
      <c r="P85" s="111">
        <v>0</v>
      </c>
      <c r="Q85" s="181" t="str">
        <f t="shared" si="35"/>
        <v/>
      </c>
      <c r="S85" s="112" t="s">
        <v>208</v>
      </c>
      <c r="T85" s="113" t="s">
        <v>198</v>
      </c>
      <c r="U85" s="113" t="s">
        <v>64</v>
      </c>
      <c r="V85" s="113" t="s">
        <v>199</v>
      </c>
      <c r="W85" s="87" t="str">
        <f t="shared" si="36"/>
        <v/>
      </c>
      <c r="X85" s="87" t="str">
        <f t="shared" si="36"/>
        <v/>
      </c>
    </row>
    <row r="86" spans="1:24" s="87" customFormat="1" ht="11.25" customHeight="1" x14ac:dyDescent="0.15">
      <c r="A86" s="96"/>
      <c r="B86" s="96"/>
      <c r="C86" s="96"/>
      <c r="D86" s="107" t="str">
        <f>U87</f>
        <v>224-03 기부금수입</v>
      </c>
      <c r="E86" s="107"/>
      <c r="F86" s="108">
        <f>SUM(F87:F87)</f>
        <v>0</v>
      </c>
      <c r="G86" s="108">
        <f t="shared" ref="G86:P86" si="46">SUM(G87:G87)</f>
        <v>0</v>
      </c>
      <c r="H86" s="108">
        <f t="shared" si="46"/>
        <v>0</v>
      </c>
      <c r="I86" s="108">
        <f t="shared" si="46"/>
        <v>0</v>
      </c>
      <c r="J86" s="108">
        <f t="shared" si="46"/>
        <v>0</v>
      </c>
      <c r="K86" s="108">
        <f t="shared" si="46"/>
        <v>0</v>
      </c>
      <c r="L86" s="108">
        <f t="shared" si="46"/>
        <v>0</v>
      </c>
      <c r="M86" s="108">
        <f t="shared" si="46"/>
        <v>0</v>
      </c>
      <c r="N86" s="108">
        <f t="shared" si="46"/>
        <v>0</v>
      </c>
      <c r="O86" s="108">
        <f t="shared" si="46"/>
        <v>0</v>
      </c>
      <c r="P86" s="108">
        <f t="shared" si="46"/>
        <v>0</v>
      </c>
      <c r="Q86" s="178" t="str">
        <f t="shared" si="35"/>
        <v/>
      </c>
      <c r="U86" s="87" t="s">
        <v>434</v>
      </c>
      <c r="V86" s="87" t="s">
        <v>0</v>
      </c>
      <c r="W86" s="87" t="str">
        <f t="shared" si="36"/>
        <v/>
      </c>
      <c r="X86" s="87" t="str">
        <f t="shared" si="36"/>
        <v>기부금수입</v>
      </c>
    </row>
    <row r="87" spans="1:24" s="87" customFormat="1" ht="11.25" customHeight="1" x14ac:dyDescent="0.15">
      <c r="A87" s="96"/>
      <c r="B87" s="96"/>
      <c r="C87" s="96"/>
      <c r="D87" s="120"/>
      <c r="E87" s="96" t="str">
        <f>V87</f>
        <v>224-102-000 고향사랑기부금</v>
      </c>
      <c r="F87" s="179">
        <v>0</v>
      </c>
      <c r="G87" s="179">
        <v>0</v>
      </c>
      <c r="H87" s="179">
        <v>0</v>
      </c>
      <c r="I87" s="179">
        <v>0</v>
      </c>
      <c r="J87" s="179">
        <v>0</v>
      </c>
      <c r="K87" s="179">
        <v>0</v>
      </c>
      <c r="L87" s="179">
        <v>0</v>
      </c>
      <c r="M87" s="179">
        <v>0</v>
      </c>
      <c r="N87" s="180">
        <f>G87-I87-M87</f>
        <v>0</v>
      </c>
      <c r="O87" s="111">
        <f>N87-P87</f>
        <v>0</v>
      </c>
      <c r="P87" s="111">
        <v>0</v>
      </c>
      <c r="Q87" s="181" t="str">
        <f t="shared" si="35"/>
        <v/>
      </c>
      <c r="S87" s="112" t="s">
        <v>208</v>
      </c>
      <c r="T87" s="113" t="s">
        <v>198</v>
      </c>
      <c r="U87" s="113" t="s">
        <v>66</v>
      </c>
      <c r="V87" s="113" t="s">
        <v>200</v>
      </c>
      <c r="W87" s="87" t="str">
        <f t="shared" si="36"/>
        <v/>
      </c>
      <c r="X87" s="87" t="str">
        <f t="shared" si="36"/>
        <v/>
      </c>
    </row>
    <row r="88" spans="1:24" s="87" customFormat="1" ht="11.25" customHeight="1" x14ac:dyDescent="0.15">
      <c r="A88" s="96"/>
      <c r="B88" s="96"/>
      <c r="C88" s="96"/>
      <c r="D88" s="107" t="str">
        <f>U89</f>
        <v>224-04 지적재조사조정금</v>
      </c>
      <c r="E88" s="107"/>
      <c r="F88" s="108">
        <f>SUM(F89:F89)</f>
        <v>0</v>
      </c>
      <c r="G88" s="108">
        <f t="shared" ref="G88:P88" si="47">SUM(G89:G89)</f>
        <v>2793104240</v>
      </c>
      <c r="H88" s="108">
        <f t="shared" si="47"/>
        <v>21834000</v>
      </c>
      <c r="I88" s="108">
        <f t="shared" si="47"/>
        <v>39729670</v>
      </c>
      <c r="J88" s="108">
        <f t="shared" si="47"/>
        <v>0</v>
      </c>
      <c r="K88" s="108">
        <f t="shared" si="47"/>
        <v>0</v>
      </c>
      <c r="L88" s="108">
        <f t="shared" si="47"/>
        <v>0</v>
      </c>
      <c r="M88" s="108">
        <f t="shared" si="47"/>
        <v>0</v>
      </c>
      <c r="N88" s="108">
        <f t="shared" si="47"/>
        <v>2753374570</v>
      </c>
      <c r="O88" s="108">
        <f t="shared" si="47"/>
        <v>2702844900</v>
      </c>
      <c r="P88" s="108">
        <f t="shared" si="47"/>
        <v>50529670</v>
      </c>
      <c r="Q88" s="178">
        <f t="shared" si="35"/>
        <v>1.4224198807560438</v>
      </c>
      <c r="U88" s="87" t="s">
        <v>434</v>
      </c>
      <c r="V88" s="87" t="s">
        <v>0</v>
      </c>
      <c r="W88" s="87" t="str">
        <f t="shared" si="36"/>
        <v/>
      </c>
      <c r="X88" s="87" t="str">
        <f t="shared" si="36"/>
        <v>지적재조사조정금</v>
      </c>
    </row>
    <row r="89" spans="1:24" s="87" customFormat="1" ht="11.25" customHeight="1" x14ac:dyDescent="0.15">
      <c r="A89" s="96"/>
      <c r="B89" s="96"/>
      <c r="C89" s="96"/>
      <c r="D89" s="96"/>
      <c r="E89" s="96" t="str">
        <f>V89</f>
        <v>224-151-000 지적재조사조정금</v>
      </c>
      <c r="F89" s="179">
        <v>0</v>
      </c>
      <c r="G89" s="179">
        <v>2793104240</v>
      </c>
      <c r="H89" s="179">
        <v>21834000</v>
      </c>
      <c r="I89" s="179">
        <v>39729670</v>
      </c>
      <c r="J89" s="179">
        <v>0</v>
      </c>
      <c r="K89" s="179">
        <v>0</v>
      </c>
      <c r="L89" s="179">
        <v>0</v>
      </c>
      <c r="M89" s="179">
        <v>0</v>
      </c>
      <c r="N89" s="180">
        <f>G89-I89-M89</f>
        <v>2753374570</v>
      </c>
      <c r="O89" s="111">
        <f>N89-P89</f>
        <v>2702844900</v>
      </c>
      <c r="P89" s="111">
        <v>50529670</v>
      </c>
      <c r="Q89" s="181">
        <f t="shared" si="35"/>
        <v>1.4224198807560438</v>
      </c>
      <c r="S89" s="112" t="s">
        <v>208</v>
      </c>
      <c r="T89" s="113" t="s">
        <v>198</v>
      </c>
      <c r="U89" s="113" t="s">
        <v>67</v>
      </c>
      <c r="V89" s="113" t="s">
        <v>201</v>
      </c>
      <c r="W89" s="87" t="str">
        <f t="shared" si="36"/>
        <v/>
      </c>
      <c r="X89" s="87" t="str">
        <f t="shared" si="36"/>
        <v/>
      </c>
    </row>
    <row r="90" spans="1:24" s="87" customFormat="1" ht="11.25" customHeight="1" x14ac:dyDescent="0.15">
      <c r="A90" s="96"/>
      <c r="B90" s="96"/>
      <c r="C90" s="96"/>
      <c r="D90" s="107" t="str">
        <f>U91</f>
        <v>224-06 위약금</v>
      </c>
      <c r="E90" s="107"/>
      <c r="F90" s="108">
        <f>SUM(F91:F91)</f>
        <v>0</v>
      </c>
      <c r="G90" s="108">
        <f t="shared" ref="G90:P90" si="48">SUM(G91:G91)</f>
        <v>56747280</v>
      </c>
      <c r="H90" s="108">
        <f t="shared" si="48"/>
        <v>0</v>
      </c>
      <c r="I90" s="108">
        <f t="shared" si="48"/>
        <v>0</v>
      </c>
      <c r="J90" s="108">
        <f t="shared" si="48"/>
        <v>0</v>
      </c>
      <c r="K90" s="108">
        <f t="shared" si="48"/>
        <v>0</v>
      </c>
      <c r="L90" s="108">
        <f t="shared" si="48"/>
        <v>0</v>
      </c>
      <c r="M90" s="108">
        <f t="shared" si="48"/>
        <v>0</v>
      </c>
      <c r="N90" s="108">
        <f t="shared" si="48"/>
        <v>56747280</v>
      </c>
      <c r="O90" s="108">
        <f t="shared" si="48"/>
        <v>56747280</v>
      </c>
      <c r="P90" s="108">
        <f t="shared" si="48"/>
        <v>0</v>
      </c>
      <c r="Q90" s="178">
        <f t="shared" si="35"/>
        <v>0</v>
      </c>
      <c r="U90" s="87" t="s">
        <v>434</v>
      </c>
      <c r="V90" s="87" t="s">
        <v>0</v>
      </c>
      <c r="W90" s="87" t="str">
        <f t="shared" si="36"/>
        <v/>
      </c>
      <c r="X90" s="87" t="str">
        <f t="shared" si="36"/>
        <v>위약금</v>
      </c>
    </row>
    <row r="91" spans="1:24" s="87" customFormat="1" ht="11.25" customHeight="1" x14ac:dyDescent="0.15">
      <c r="A91" s="96"/>
      <c r="B91" s="106"/>
      <c r="C91" s="106"/>
      <c r="D91" s="96"/>
      <c r="E91" s="96" t="str">
        <f>V91</f>
        <v>224-251-006 지체상금</v>
      </c>
      <c r="F91" s="179">
        <v>0</v>
      </c>
      <c r="G91" s="179">
        <v>56747280</v>
      </c>
      <c r="H91" s="179">
        <v>0</v>
      </c>
      <c r="I91" s="179">
        <v>0</v>
      </c>
      <c r="J91" s="179">
        <v>0</v>
      </c>
      <c r="K91" s="179">
        <v>0</v>
      </c>
      <c r="L91" s="179">
        <v>0</v>
      </c>
      <c r="M91" s="179">
        <v>0</v>
      </c>
      <c r="N91" s="180">
        <f t="shared" ref="N91:N97" si="49">G91-I91-M91</f>
        <v>56747280</v>
      </c>
      <c r="O91" s="111">
        <f>N91-P91</f>
        <v>56747280</v>
      </c>
      <c r="P91" s="111">
        <v>0</v>
      </c>
      <c r="Q91" s="181">
        <f t="shared" si="35"/>
        <v>0</v>
      </c>
      <c r="S91" s="112" t="s">
        <v>208</v>
      </c>
      <c r="T91" s="113" t="s">
        <v>198</v>
      </c>
      <c r="U91" s="113" t="s">
        <v>69</v>
      </c>
      <c r="V91" s="113" t="s">
        <v>202</v>
      </c>
      <c r="W91" s="87" t="str">
        <f t="shared" si="36"/>
        <v/>
      </c>
      <c r="X91" s="87" t="str">
        <f t="shared" si="36"/>
        <v/>
      </c>
    </row>
    <row r="92" spans="1:24" s="87" customFormat="1" ht="11.25" customHeight="1" x14ac:dyDescent="0.15">
      <c r="A92" s="121"/>
      <c r="B92" s="122"/>
      <c r="C92" s="123"/>
      <c r="D92" s="107" t="str">
        <f>U93</f>
        <v>224-07 그외수입</v>
      </c>
      <c r="E92" s="107"/>
      <c r="F92" s="108">
        <f t="shared" ref="F92:P92" si="50">SUM(F93:F97)</f>
        <v>-351142</v>
      </c>
      <c r="G92" s="108">
        <f t="shared" si="50"/>
        <v>258313172</v>
      </c>
      <c r="H92" s="108">
        <f t="shared" si="50"/>
        <v>656001</v>
      </c>
      <c r="I92" s="108">
        <f t="shared" si="50"/>
        <v>705143</v>
      </c>
      <c r="J92" s="108">
        <f t="shared" si="50"/>
        <v>18820</v>
      </c>
      <c r="K92" s="108">
        <f t="shared" si="50"/>
        <v>18820</v>
      </c>
      <c r="L92" s="108">
        <f t="shared" si="50"/>
        <v>0</v>
      </c>
      <c r="M92" s="108">
        <f t="shared" si="50"/>
        <v>0</v>
      </c>
      <c r="N92" s="108">
        <f t="shared" si="50"/>
        <v>257608029</v>
      </c>
      <c r="O92" s="108">
        <f t="shared" si="50"/>
        <v>257608029</v>
      </c>
      <c r="P92" s="108">
        <f t="shared" si="50"/>
        <v>0</v>
      </c>
      <c r="Q92" s="178">
        <f t="shared" si="35"/>
        <v>0.27297988505208709</v>
      </c>
      <c r="U92" s="87" t="s">
        <v>434</v>
      </c>
      <c r="V92" s="87" t="s">
        <v>0</v>
      </c>
      <c r="W92" s="87" t="str">
        <f t="shared" si="36"/>
        <v/>
      </c>
      <c r="X92" s="87" t="str">
        <f t="shared" si="36"/>
        <v>그외수입</v>
      </c>
    </row>
    <row r="93" spans="1:24" s="87" customFormat="1" ht="11.25" customHeight="1" x14ac:dyDescent="0.15">
      <c r="A93" s="96"/>
      <c r="B93" s="106"/>
      <c r="C93" s="106"/>
      <c r="D93" s="96"/>
      <c r="E93" s="96" t="str">
        <f>V93</f>
        <v>224-302-000 소송비용회수수입</v>
      </c>
      <c r="F93" s="179">
        <v>0</v>
      </c>
      <c r="G93" s="179">
        <v>59690497</v>
      </c>
      <c r="H93" s="179">
        <v>0</v>
      </c>
      <c r="I93" s="179">
        <v>0</v>
      </c>
      <c r="J93" s="179">
        <v>0</v>
      </c>
      <c r="K93" s="179">
        <v>0</v>
      </c>
      <c r="L93" s="179">
        <v>0</v>
      </c>
      <c r="M93" s="179">
        <v>0</v>
      </c>
      <c r="N93" s="180">
        <f t="shared" si="49"/>
        <v>59690497</v>
      </c>
      <c r="O93" s="111">
        <f>N93-P93</f>
        <v>59690497</v>
      </c>
      <c r="P93" s="111">
        <v>0</v>
      </c>
      <c r="Q93" s="181">
        <f t="shared" si="35"/>
        <v>0</v>
      </c>
      <c r="S93" s="112" t="s">
        <v>208</v>
      </c>
      <c r="T93" s="113" t="s">
        <v>198</v>
      </c>
      <c r="U93" s="113" t="s">
        <v>70</v>
      </c>
      <c r="V93" s="113" t="s">
        <v>203</v>
      </c>
      <c r="W93" s="87" t="str">
        <f t="shared" si="36"/>
        <v/>
      </c>
      <c r="X93" s="87" t="str">
        <f t="shared" si="36"/>
        <v/>
      </c>
    </row>
    <row r="94" spans="1:24" s="87" customFormat="1" ht="11.25" customHeight="1" x14ac:dyDescent="0.15">
      <c r="A94" s="96"/>
      <c r="B94" s="106"/>
      <c r="C94" s="106"/>
      <c r="D94" s="96"/>
      <c r="E94" s="96" t="str">
        <f>V94</f>
        <v>224-306-001 징수촉탁금(과태료)</v>
      </c>
      <c r="F94" s="179">
        <v>0</v>
      </c>
      <c r="G94" s="179">
        <v>0</v>
      </c>
      <c r="H94" s="179">
        <v>0</v>
      </c>
      <c r="I94" s="179">
        <v>0</v>
      </c>
      <c r="J94" s="179">
        <v>0</v>
      </c>
      <c r="K94" s="179">
        <v>0</v>
      </c>
      <c r="L94" s="179">
        <v>0</v>
      </c>
      <c r="M94" s="179">
        <v>0</v>
      </c>
      <c r="N94" s="180">
        <f t="shared" si="49"/>
        <v>0</v>
      </c>
      <c r="O94" s="111">
        <f>N94-P94</f>
        <v>0</v>
      </c>
      <c r="P94" s="111">
        <v>0</v>
      </c>
      <c r="Q94" s="181" t="str">
        <f t="shared" si="35"/>
        <v/>
      </c>
      <c r="S94" s="112" t="s">
        <v>208</v>
      </c>
      <c r="T94" s="113" t="s">
        <v>198</v>
      </c>
      <c r="U94" s="113" t="s">
        <v>70</v>
      </c>
      <c r="V94" s="113" t="s">
        <v>204</v>
      </c>
      <c r="W94" s="87" t="str">
        <f t="shared" si="36"/>
        <v/>
      </c>
      <c r="X94" s="87" t="str">
        <f t="shared" si="36"/>
        <v/>
      </c>
    </row>
    <row r="95" spans="1:24" s="87" customFormat="1" ht="11.25" customHeight="1" x14ac:dyDescent="0.15">
      <c r="A95" s="96"/>
      <c r="B95" s="106"/>
      <c r="C95" s="106"/>
      <c r="D95" s="96"/>
      <c r="E95" s="96" t="str">
        <f>V95</f>
        <v>224-307-000 징수촉탁금(자동차세)</v>
      </c>
      <c r="F95" s="179">
        <v>0</v>
      </c>
      <c r="G95" s="179">
        <v>0</v>
      </c>
      <c r="H95" s="179">
        <v>0</v>
      </c>
      <c r="I95" s="179">
        <v>0</v>
      </c>
      <c r="J95" s="179">
        <v>0</v>
      </c>
      <c r="K95" s="179">
        <v>0</v>
      </c>
      <c r="L95" s="179">
        <v>0</v>
      </c>
      <c r="M95" s="179">
        <v>0</v>
      </c>
      <c r="N95" s="180">
        <f t="shared" si="49"/>
        <v>0</v>
      </c>
      <c r="O95" s="111">
        <f>N95-P95</f>
        <v>0</v>
      </c>
      <c r="P95" s="111">
        <v>0</v>
      </c>
      <c r="Q95" s="181" t="str">
        <f t="shared" si="35"/>
        <v/>
      </c>
      <c r="S95" s="112" t="s">
        <v>208</v>
      </c>
      <c r="T95" s="113" t="s">
        <v>198</v>
      </c>
      <c r="U95" s="113" t="s">
        <v>70</v>
      </c>
      <c r="V95" s="113" t="s">
        <v>205</v>
      </c>
      <c r="W95" s="87" t="str">
        <f t="shared" si="36"/>
        <v/>
      </c>
      <c r="X95" s="87" t="str">
        <f t="shared" si="36"/>
        <v/>
      </c>
    </row>
    <row r="96" spans="1:24" s="87" customFormat="1" ht="11.25" customHeight="1" x14ac:dyDescent="0.15">
      <c r="A96" s="96"/>
      <c r="B96" s="106"/>
      <c r="C96" s="106"/>
      <c r="D96" s="96"/>
      <c r="E96" s="96" t="str">
        <f>V96</f>
        <v>224-317-000 행정대집행비</v>
      </c>
      <c r="F96" s="179">
        <v>0</v>
      </c>
      <c r="G96" s="179">
        <v>0</v>
      </c>
      <c r="H96" s="179">
        <v>0</v>
      </c>
      <c r="I96" s="179">
        <v>0</v>
      </c>
      <c r="J96" s="179">
        <v>0</v>
      </c>
      <c r="K96" s="179">
        <v>0</v>
      </c>
      <c r="L96" s="179">
        <v>0</v>
      </c>
      <c r="M96" s="179">
        <v>0</v>
      </c>
      <c r="N96" s="180">
        <f t="shared" si="49"/>
        <v>0</v>
      </c>
      <c r="O96" s="111">
        <f>N96-P96</f>
        <v>0</v>
      </c>
      <c r="P96" s="111">
        <v>0</v>
      </c>
      <c r="Q96" s="181" t="str">
        <f t="shared" si="35"/>
        <v/>
      </c>
      <c r="S96" s="112" t="s">
        <v>208</v>
      </c>
      <c r="T96" s="113" t="s">
        <v>198</v>
      </c>
      <c r="U96" s="113" t="s">
        <v>70</v>
      </c>
      <c r="V96" s="113" t="s">
        <v>206</v>
      </c>
      <c r="W96" s="87" t="str">
        <f t="shared" si="36"/>
        <v/>
      </c>
      <c r="X96" s="87" t="str">
        <f t="shared" si="36"/>
        <v/>
      </c>
    </row>
    <row r="97" spans="1:24" s="87" customFormat="1" ht="11.25" customHeight="1" x14ac:dyDescent="0.15">
      <c r="A97" s="96"/>
      <c r="B97" s="106"/>
      <c r="C97" s="106"/>
      <c r="D97" s="96"/>
      <c r="E97" s="96" t="str">
        <f>V97</f>
        <v>224-328-000 그외수입</v>
      </c>
      <c r="F97" s="179">
        <v>-351142</v>
      </c>
      <c r="G97" s="179">
        <v>198622675</v>
      </c>
      <c r="H97" s="179">
        <v>656001</v>
      </c>
      <c r="I97" s="179">
        <v>705143</v>
      </c>
      <c r="J97" s="179">
        <v>18820</v>
      </c>
      <c r="K97" s="179">
        <v>18820</v>
      </c>
      <c r="L97" s="179">
        <v>0</v>
      </c>
      <c r="M97" s="179">
        <v>0</v>
      </c>
      <c r="N97" s="180">
        <f t="shared" si="49"/>
        <v>197917532</v>
      </c>
      <c r="O97" s="111">
        <f>N97-P97</f>
        <v>197917532</v>
      </c>
      <c r="P97" s="111">
        <v>0</v>
      </c>
      <c r="Q97" s="181">
        <f t="shared" si="35"/>
        <v>0.35501636457166835</v>
      </c>
      <c r="S97" s="112" t="s">
        <v>208</v>
      </c>
      <c r="T97" s="113" t="s">
        <v>198</v>
      </c>
      <c r="U97" s="113" t="s">
        <v>70</v>
      </c>
      <c r="V97" s="113" t="s">
        <v>207</v>
      </c>
      <c r="W97" s="87" t="str">
        <f t="shared" si="36"/>
        <v/>
      </c>
      <c r="X97" s="87" t="str">
        <f t="shared" si="36"/>
        <v/>
      </c>
    </row>
    <row r="98" spans="1:24" s="87" customFormat="1" ht="11.25" customHeight="1" x14ac:dyDescent="0.15">
      <c r="A98" s="96"/>
      <c r="B98" s="97" t="s">
        <v>432</v>
      </c>
      <c r="C98" s="97"/>
      <c r="D98" s="97"/>
      <c r="E98" s="97"/>
      <c r="F98" s="99">
        <f t="shared" ref="F98:P98" si="51">F99+F114+F119+F128+F189+F194+F204</f>
        <v>14869330</v>
      </c>
      <c r="G98" s="99">
        <f t="shared" si="51"/>
        <v>17735107959</v>
      </c>
      <c r="H98" s="99">
        <f t="shared" si="51"/>
        <v>45303350</v>
      </c>
      <c r="I98" s="99">
        <f t="shared" si="51"/>
        <v>197846960</v>
      </c>
      <c r="J98" s="99">
        <f t="shared" si="51"/>
        <v>18337180</v>
      </c>
      <c r="K98" s="99">
        <f t="shared" si="51"/>
        <v>18611710</v>
      </c>
      <c r="L98" s="99">
        <f t="shared" si="51"/>
        <v>0</v>
      </c>
      <c r="M98" s="99">
        <f t="shared" si="51"/>
        <v>176049730</v>
      </c>
      <c r="N98" s="99">
        <f t="shared" si="51"/>
        <v>17361211269</v>
      </c>
      <c r="O98" s="99">
        <f t="shared" si="51"/>
        <v>17013362319</v>
      </c>
      <c r="P98" s="99">
        <f t="shared" si="51"/>
        <v>347848950</v>
      </c>
      <c r="Q98" s="176">
        <f t="shared" si="35"/>
        <v>1.1155667078958997</v>
      </c>
      <c r="R98" s="87" t="s">
        <v>433</v>
      </c>
      <c r="V98" s="87" t="s">
        <v>0</v>
      </c>
      <c r="W98" s="87" t="str">
        <f t="shared" si="36"/>
        <v/>
      </c>
      <c r="X98" s="87" t="str">
        <f t="shared" si="36"/>
        <v/>
      </c>
    </row>
    <row r="99" spans="1:24" s="87" customFormat="1" ht="11.25" customHeight="1" x14ac:dyDescent="0.15">
      <c r="A99" s="102"/>
      <c r="B99" s="96"/>
      <c r="C99" s="103" t="str">
        <f>T101</f>
        <v>231-00 과징금</v>
      </c>
      <c r="D99" s="103"/>
      <c r="E99" s="103"/>
      <c r="F99" s="115">
        <f t="shared" ref="F99:P99" si="52">F100</f>
        <v>-1169100</v>
      </c>
      <c r="G99" s="115">
        <f t="shared" si="52"/>
        <v>3355629253</v>
      </c>
      <c r="H99" s="115">
        <f t="shared" si="52"/>
        <v>0</v>
      </c>
      <c r="I99" s="115">
        <f t="shared" si="52"/>
        <v>13469100</v>
      </c>
      <c r="J99" s="115">
        <f t="shared" si="52"/>
        <v>0</v>
      </c>
      <c r="K99" s="115">
        <f t="shared" si="52"/>
        <v>0</v>
      </c>
      <c r="L99" s="115">
        <f t="shared" si="52"/>
        <v>0</v>
      </c>
      <c r="M99" s="115">
        <f t="shared" si="52"/>
        <v>0</v>
      </c>
      <c r="N99" s="115">
        <f t="shared" si="52"/>
        <v>3342160153</v>
      </c>
      <c r="O99" s="115">
        <f t="shared" si="52"/>
        <v>3080741203</v>
      </c>
      <c r="P99" s="115">
        <f t="shared" si="52"/>
        <v>261418950</v>
      </c>
      <c r="Q99" s="177">
        <f t="shared" si="35"/>
        <v>0.40138820425284927</v>
      </c>
      <c r="T99" s="87" t="s">
        <v>433</v>
      </c>
      <c r="V99" s="87" t="s">
        <v>0</v>
      </c>
      <c r="W99" s="87" t="str">
        <f t="shared" si="36"/>
        <v>과징금</v>
      </c>
      <c r="X99" s="87" t="str">
        <f t="shared" si="36"/>
        <v/>
      </c>
    </row>
    <row r="100" spans="1:24" s="87" customFormat="1" ht="11.25" customHeight="1" x14ac:dyDescent="0.15">
      <c r="A100" s="121"/>
      <c r="B100" s="121"/>
      <c r="C100" s="131"/>
      <c r="D100" s="107" t="str">
        <f>U101</f>
        <v>231-01 과징금</v>
      </c>
      <c r="E100" s="107"/>
      <c r="F100" s="108">
        <f>SUM(F101:F113)</f>
        <v>-1169100</v>
      </c>
      <c r="G100" s="108">
        <f t="shared" ref="G100:P100" si="53">SUM(G101:G113)</f>
        <v>3355629253</v>
      </c>
      <c r="H100" s="108">
        <f t="shared" si="53"/>
        <v>0</v>
      </c>
      <c r="I100" s="108">
        <f t="shared" si="53"/>
        <v>13469100</v>
      </c>
      <c r="J100" s="108">
        <f t="shared" si="53"/>
        <v>0</v>
      </c>
      <c r="K100" s="108">
        <f t="shared" si="53"/>
        <v>0</v>
      </c>
      <c r="L100" s="108">
        <f t="shared" si="53"/>
        <v>0</v>
      </c>
      <c r="M100" s="108">
        <f t="shared" si="53"/>
        <v>0</v>
      </c>
      <c r="N100" s="108">
        <f t="shared" si="53"/>
        <v>3342160153</v>
      </c>
      <c r="O100" s="108">
        <f t="shared" si="53"/>
        <v>3080741203</v>
      </c>
      <c r="P100" s="108">
        <f t="shared" si="53"/>
        <v>261418950</v>
      </c>
      <c r="Q100" s="178">
        <f t="shared" si="35"/>
        <v>0.40138820425284927</v>
      </c>
      <c r="U100" s="87" t="s">
        <v>434</v>
      </c>
      <c r="V100" s="87" t="s">
        <v>0</v>
      </c>
      <c r="W100" s="87" t="str">
        <f t="shared" si="36"/>
        <v/>
      </c>
      <c r="X100" s="87" t="str">
        <f t="shared" si="36"/>
        <v>과징금</v>
      </c>
    </row>
    <row r="101" spans="1:24" s="87" customFormat="1" ht="11.25" customHeight="1" x14ac:dyDescent="0.15">
      <c r="A101" s="96"/>
      <c r="B101" s="96"/>
      <c r="C101" s="96"/>
      <c r="D101" s="96"/>
      <c r="E101" s="96" t="str">
        <f t="shared" ref="E101:E113" si="54">V101</f>
        <v>231-004-000 영유아보육법위반과징금</v>
      </c>
      <c r="F101" s="179">
        <v>0</v>
      </c>
      <c r="G101" s="179">
        <v>11700000</v>
      </c>
      <c r="H101" s="179">
        <v>0</v>
      </c>
      <c r="I101" s="179">
        <v>11700000</v>
      </c>
      <c r="J101" s="179">
        <v>0</v>
      </c>
      <c r="K101" s="179">
        <v>0</v>
      </c>
      <c r="L101" s="179">
        <v>0</v>
      </c>
      <c r="M101" s="179">
        <v>0</v>
      </c>
      <c r="N101" s="180">
        <f t="shared" ref="N101:N113" si="55">G101-I101-M101</f>
        <v>0</v>
      </c>
      <c r="O101" s="111">
        <f t="shared" ref="O101:O113" si="56">N101-P101</f>
        <v>0</v>
      </c>
      <c r="P101" s="111">
        <v>0</v>
      </c>
      <c r="Q101" s="181">
        <f t="shared" si="35"/>
        <v>100</v>
      </c>
      <c r="S101" s="112" t="s">
        <v>208</v>
      </c>
      <c r="T101" s="113" t="s">
        <v>293</v>
      </c>
      <c r="U101" s="113" t="s">
        <v>119</v>
      </c>
      <c r="V101" s="113" t="s">
        <v>212</v>
      </c>
      <c r="W101" s="87" t="str">
        <f t="shared" si="36"/>
        <v/>
      </c>
      <c r="X101" s="87" t="str">
        <f t="shared" si="36"/>
        <v/>
      </c>
    </row>
    <row r="102" spans="1:24" s="87" customFormat="1" ht="11.25" customHeight="1" x14ac:dyDescent="0.15">
      <c r="A102" s="96"/>
      <c r="B102" s="96"/>
      <c r="C102" s="96"/>
      <c r="D102" s="96"/>
      <c r="E102" s="96" t="str">
        <f t="shared" si="54"/>
        <v>231-005-000 노인장기요양보험법위반과징금</v>
      </c>
      <c r="F102" s="179">
        <v>0</v>
      </c>
      <c r="G102" s="179">
        <v>55864790</v>
      </c>
      <c r="H102" s="179">
        <v>0</v>
      </c>
      <c r="I102" s="179">
        <v>0</v>
      </c>
      <c r="J102" s="179">
        <v>0</v>
      </c>
      <c r="K102" s="179">
        <v>0</v>
      </c>
      <c r="L102" s="179">
        <v>0</v>
      </c>
      <c r="M102" s="179">
        <v>0</v>
      </c>
      <c r="N102" s="180">
        <f t="shared" si="55"/>
        <v>55864790</v>
      </c>
      <c r="O102" s="111">
        <f t="shared" si="56"/>
        <v>55864790</v>
      </c>
      <c r="P102" s="111">
        <v>0</v>
      </c>
      <c r="Q102" s="181">
        <f t="shared" si="35"/>
        <v>0</v>
      </c>
      <c r="S102" s="112" t="s">
        <v>208</v>
      </c>
      <c r="T102" s="113" t="s">
        <v>293</v>
      </c>
      <c r="U102" s="113" t="s">
        <v>119</v>
      </c>
      <c r="V102" s="113" t="s">
        <v>213</v>
      </c>
      <c r="W102" s="87" t="str">
        <f t="shared" si="36"/>
        <v/>
      </c>
      <c r="X102" s="87" t="str">
        <f t="shared" si="36"/>
        <v/>
      </c>
    </row>
    <row r="103" spans="1:24" s="87" customFormat="1" ht="11.25" customHeight="1" x14ac:dyDescent="0.15">
      <c r="A103" s="96"/>
      <c r="B103" s="96"/>
      <c r="C103" s="96"/>
      <c r="D103" s="106"/>
      <c r="E103" s="96" t="str">
        <f t="shared" si="54"/>
        <v>231-006-000 청소년보호법위반과징금</v>
      </c>
      <c r="F103" s="179">
        <v>0</v>
      </c>
      <c r="G103" s="179">
        <v>20250000</v>
      </c>
      <c r="H103" s="179">
        <v>0</v>
      </c>
      <c r="I103" s="179">
        <v>100000</v>
      </c>
      <c r="J103" s="179">
        <v>0</v>
      </c>
      <c r="K103" s="179">
        <v>0</v>
      </c>
      <c r="L103" s="179">
        <v>0</v>
      </c>
      <c r="M103" s="179">
        <v>0</v>
      </c>
      <c r="N103" s="180">
        <f t="shared" si="55"/>
        <v>20150000</v>
      </c>
      <c r="O103" s="111">
        <f t="shared" si="56"/>
        <v>20150000</v>
      </c>
      <c r="P103" s="111">
        <v>0</v>
      </c>
      <c r="Q103" s="181">
        <f t="shared" si="35"/>
        <v>0.49382716049382713</v>
      </c>
      <c r="S103" s="112" t="s">
        <v>208</v>
      </c>
      <c r="T103" s="113" t="s">
        <v>293</v>
      </c>
      <c r="U103" s="113" t="s">
        <v>119</v>
      </c>
      <c r="V103" s="113" t="s">
        <v>214</v>
      </c>
      <c r="W103" s="87" t="str">
        <f t="shared" si="36"/>
        <v/>
      </c>
      <c r="X103" s="87" t="str">
        <f t="shared" si="36"/>
        <v/>
      </c>
    </row>
    <row r="104" spans="1:24" s="87" customFormat="1" ht="11.25" customHeight="1" x14ac:dyDescent="0.15">
      <c r="A104" s="96"/>
      <c r="B104" s="96"/>
      <c r="C104" s="96"/>
      <c r="D104" s="96"/>
      <c r="E104" s="96" t="str">
        <f t="shared" si="54"/>
        <v>231-008-000 약사법위반과징금</v>
      </c>
      <c r="F104" s="179">
        <v>0</v>
      </c>
      <c r="G104" s="179">
        <v>0</v>
      </c>
      <c r="H104" s="179">
        <v>0</v>
      </c>
      <c r="I104" s="179">
        <v>0</v>
      </c>
      <c r="J104" s="179">
        <v>0</v>
      </c>
      <c r="K104" s="179">
        <v>0</v>
      </c>
      <c r="L104" s="179">
        <v>0</v>
      </c>
      <c r="M104" s="179">
        <v>0</v>
      </c>
      <c r="N104" s="180">
        <f t="shared" si="55"/>
        <v>0</v>
      </c>
      <c r="O104" s="111">
        <f t="shared" si="56"/>
        <v>0</v>
      </c>
      <c r="P104" s="111">
        <v>0</v>
      </c>
      <c r="Q104" s="181" t="str">
        <f t="shared" si="35"/>
        <v/>
      </c>
      <c r="S104" s="112" t="s">
        <v>208</v>
      </c>
      <c r="T104" s="113" t="s">
        <v>293</v>
      </c>
      <c r="U104" s="113" t="s">
        <v>119</v>
      </c>
      <c r="V104" s="113" t="s">
        <v>295</v>
      </c>
      <c r="W104" s="87" t="str">
        <f t="shared" si="36"/>
        <v/>
      </c>
      <c r="X104" s="87" t="str">
        <f t="shared" si="36"/>
        <v/>
      </c>
    </row>
    <row r="105" spans="1:24" s="87" customFormat="1" ht="11.25" customHeight="1" x14ac:dyDescent="0.15">
      <c r="A105" s="96"/>
      <c r="B105" s="96"/>
      <c r="C105" s="96"/>
      <c r="D105" s="96"/>
      <c r="E105" s="96" t="str">
        <f t="shared" si="54"/>
        <v>231-011-000 사회서비스이용위반과징금</v>
      </c>
      <c r="F105" s="179">
        <v>0</v>
      </c>
      <c r="G105" s="179">
        <v>0</v>
      </c>
      <c r="H105" s="179">
        <v>0</v>
      </c>
      <c r="I105" s="179">
        <v>0</v>
      </c>
      <c r="J105" s="179">
        <v>0</v>
      </c>
      <c r="K105" s="179">
        <v>0</v>
      </c>
      <c r="L105" s="179">
        <v>0</v>
      </c>
      <c r="M105" s="179">
        <v>0</v>
      </c>
      <c r="N105" s="180">
        <f t="shared" si="55"/>
        <v>0</v>
      </c>
      <c r="O105" s="111">
        <f t="shared" si="56"/>
        <v>0</v>
      </c>
      <c r="P105" s="111">
        <v>0</v>
      </c>
      <c r="Q105" s="181" t="str">
        <f t="shared" si="35"/>
        <v/>
      </c>
      <c r="S105" s="112" t="s">
        <v>208</v>
      </c>
      <c r="T105" s="113" t="s">
        <v>293</v>
      </c>
      <c r="U105" s="113" t="s">
        <v>119</v>
      </c>
      <c r="V105" s="113" t="s">
        <v>298</v>
      </c>
      <c r="W105" s="87" t="str">
        <f t="shared" si="36"/>
        <v/>
      </c>
      <c r="X105" s="87" t="str">
        <f t="shared" si="36"/>
        <v/>
      </c>
    </row>
    <row r="106" spans="1:24" s="87" customFormat="1" ht="11.25" customHeight="1" x14ac:dyDescent="0.15">
      <c r="A106" s="96"/>
      <c r="B106" s="96"/>
      <c r="C106" s="96"/>
      <c r="D106" s="96"/>
      <c r="E106" s="96" t="str">
        <f t="shared" si="54"/>
        <v>231-012-000 자동차관리법위반과징금</v>
      </c>
      <c r="F106" s="179">
        <v>0</v>
      </c>
      <c r="G106" s="179">
        <v>0</v>
      </c>
      <c r="H106" s="179">
        <v>0</v>
      </c>
      <c r="I106" s="179">
        <v>0</v>
      </c>
      <c r="J106" s="179">
        <v>0</v>
      </c>
      <c r="K106" s="179">
        <v>0</v>
      </c>
      <c r="L106" s="179">
        <v>0</v>
      </c>
      <c r="M106" s="179">
        <v>0</v>
      </c>
      <c r="N106" s="180">
        <f t="shared" si="55"/>
        <v>0</v>
      </c>
      <c r="O106" s="111">
        <f t="shared" si="56"/>
        <v>0</v>
      </c>
      <c r="P106" s="111">
        <v>0</v>
      </c>
      <c r="Q106" s="181" t="str">
        <f t="shared" si="35"/>
        <v/>
      </c>
      <c r="S106" s="112" t="s">
        <v>208</v>
      </c>
      <c r="T106" s="113" t="s">
        <v>293</v>
      </c>
      <c r="U106" s="113" t="s">
        <v>119</v>
      </c>
      <c r="V106" s="113" t="s">
        <v>296</v>
      </c>
      <c r="W106" s="87" t="str">
        <f t="shared" si="36"/>
        <v/>
      </c>
      <c r="X106" s="87" t="str">
        <f t="shared" si="36"/>
        <v/>
      </c>
    </row>
    <row r="107" spans="1:24" s="87" customFormat="1" ht="11.25" customHeight="1" x14ac:dyDescent="0.15">
      <c r="A107" s="96"/>
      <c r="B107" s="96"/>
      <c r="C107" s="96"/>
      <c r="D107" s="96"/>
      <c r="E107" s="96" t="str">
        <f t="shared" si="54"/>
        <v>231-035-000 건설산업기본법위반과징금</v>
      </c>
      <c r="F107" s="179">
        <v>0</v>
      </c>
      <c r="G107" s="179">
        <v>1169100</v>
      </c>
      <c r="H107" s="179">
        <v>0</v>
      </c>
      <c r="I107" s="179">
        <v>1169100</v>
      </c>
      <c r="J107" s="179">
        <v>0</v>
      </c>
      <c r="K107" s="179">
        <v>0</v>
      </c>
      <c r="L107" s="179">
        <v>0</v>
      </c>
      <c r="M107" s="179">
        <v>0</v>
      </c>
      <c r="N107" s="180">
        <f t="shared" si="55"/>
        <v>0</v>
      </c>
      <c r="O107" s="111">
        <f t="shared" si="56"/>
        <v>0</v>
      </c>
      <c r="P107" s="111">
        <v>0</v>
      </c>
      <c r="Q107" s="181">
        <f t="shared" si="35"/>
        <v>100</v>
      </c>
      <c r="S107" s="112" t="s">
        <v>208</v>
      </c>
      <c r="T107" s="113" t="s">
        <v>293</v>
      </c>
      <c r="U107" s="113" t="s">
        <v>119</v>
      </c>
      <c r="V107" s="113" t="s">
        <v>215</v>
      </c>
      <c r="W107" s="87" t="str">
        <f t="shared" si="36"/>
        <v/>
      </c>
      <c r="X107" s="87" t="str">
        <f t="shared" si="36"/>
        <v/>
      </c>
    </row>
    <row r="108" spans="1:24" s="87" customFormat="1" ht="11.25" customHeight="1" x14ac:dyDescent="0.15">
      <c r="A108" s="96"/>
      <c r="B108" s="96"/>
      <c r="C108" s="96"/>
      <c r="D108" s="96"/>
      <c r="E108" s="96" t="str">
        <f t="shared" si="54"/>
        <v>231-035-001 건설업법과징금</v>
      </c>
      <c r="F108" s="179">
        <v>-1169100</v>
      </c>
      <c r="G108" s="179">
        <v>0</v>
      </c>
      <c r="H108" s="179">
        <v>0</v>
      </c>
      <c r="I108" s="179">
        <v>0</v>
      </c>
      <c r="J108" s="179">
        <v>0</v>
      </c>
      <c r="K108" s="179">
        <v>0</v>
      </c>
      <c r="L108" s="179">
        <v>0</v>
      </c>
      <c r="M108" s="179">
        <v>0</v>
      </c>
      <c r="N108" s="180">
        <f t="shared" si="55"/>
        <v>0</v>
      </c>
      <c r="O108" s="111">
        <f t="shared" si="56"/>
        <v>0</v>
      </c>
      <c r="P108" s="111">
        <v>0</v>
      </c>
      <c r="Q108" s="181" t="str">
        <f t="shared" si="35"/>
        <v/>
      </c>
      <c r="S108" s="112" t="s">
        <v>208</v>
      </c>
      <c r="T108" s="113" t="s">
        <v>293</v>
      </c>
      <c r="U108" s="113" t="s">
        <v>119</v>
      </c>
      <c r="V108" s="113" t="s">
        <v>216</v>
      </c>
      <c r="W108" s="87" t="str">
        <f t="shared" si="36"/>
        <v/>
      </c>
      <c r="X108" s="87" t="str">
        <f t="shared" si="36"/>
        <v/>
      </c>
    </row>
    <row r="109" spans="1:24" s="87" customFormat="1" ht="11.25" customHeight="1" x14ac:dyDescent="0.15">
      <c r="A109" s="96"/>
      <c r="B109" s="96"/>
      <c r="C109" s="96"/>
      <c r="D109" s="96"/>
      <c r="E109" s="96" t="str">
        <f t="shared" si="54"/>
        <v>231-038-001 음반비디오물및게임물에관한법위반과징금</v>
      </c>
      <c r="F109" s="179">
        <v>0</v>
      </c>
      <c r="G109" s="179">
        <v>2205000</v>
      </c>
      <c r="H109" s="179">
        <v>0</v>
      </c>
      <c r="I109" s="179">
        <v>500000</v>
      </c>
      <c r="J109" s="179">
        <v>0</v>
      </c>
      <c r="K109" s="179">
        <v>0</v>
      </c>
      <c r="L109" s="179">
        <v>0</v>
      </c>
      <c r="M109" s="179">
        <v>0</v>
      </c>
      <c r="N109" s="180">
        <f t="shared" si="55"/>
        <v>1705000</v>
      </c>
      <c r="O109" s="111">
        <f t="shared" si="56"/>
        <v>1705000</v>
      </c>
      <c r="P109" s="111">
        <v>0</v>
      </c>
      <c r="Q109" s="181">
        <f t="shared" si="35"/>
        <v>22.67573696145125</v>
      </c>
      <c r="S109" s="112" t="s">
        <v>208</v>
      </c>
      <c r="T109" s="113" t="s">
        <v>293</v>
      </c>
      <c r="U109" s="113" t="s">
        <v>119</v>
      </c>
      <c r="V109" s="113" t="s">
        <v>217</v>
      </c>
      <c r="W109" s="87" t="str">
        <f t="shared" si="36"/>
        <v/>
      </c>
      <c r="X109" s="87" t="str">
        <f t="shared" si="36"/>
        <v/>
      </c>
    </row>
    <row r="110" spans="1:24" s="87" customFormat="1" ht="11.25" customHeight="1" x14ac:dyDescent="0.15">
      <c r="A110" s="96"/>
      <c r="B110" s="96"/>
      <c r="C110" s="96"/>
      <c r="D110" s="96"/>
      <c r="E110" s="96" t="str">
        <f t="shared" si="54"/>
        <v>231-040-000 공중위생관리법위반과징금</v>
      </c>
      <c r="F110" s="179">
        <v>0</v>
      </c>
      <c r="G110" s="179">
        <v>0</v>
      </c>
      <c r="H110" s="179">
        <v>0</v>
      </c>
      <c r="I110" s="179">
        <v>0</v>
      </c>
      <c r="J110" s="179">
        <v>0</v>
      </c>
      <c r="K110" s="179">
        <v>0</v>
      </c>
      <c r="L110" s="179">
        <v>0</v>
      </c>
      <c r="M110" s="179">
        <v>0</v>
      </c>
      <c r="N110" s="180">
        <f t="shared" si="55"/>
        <v>0</v>
      </c>
      <c r="O110" s="111">
        <f t="shared" si="56"/>
        <v>0</v>
      </c>
      <c r="P110" s="111">
        <v>0</v>
      </c>
      <c r="Q110" s="181" t="str">
        <f t="shared" si="35"/>
        <v/>
      </c>
      <c r="S110" s="112" t="s">
        <v>208</v>
      </c>
      <c r="T110" s="113" t="s">
        <v>293</v>
      </c>
      <c r="U110" s="113" t="s">
        <v>119</v>
      </c>
      <c r="V110" s="113" t="s">
        <v>294</v>
      </c>
      <c r="W110" s="87" t="str">
        <f t="shared" si="36"/>
        <v/>
      </c>
      <c r="X110" s="87" t="str">
        <f t="shared" si="36"/>
        <v/>
      </c>
    </row>
    <row r="111" spans="1:24" s="87" customFormat="1" ht="11.25" customHeight="1" x14ac:dyDescent="0.15">
      <c r="A111" s="96"/>
      <c r="B111" s="96"/>
      <c r="C111" s="96"/>
      <c r="D111" s="96"/>
      <c r="E111" s="96" t="str">
        <f t="shared" si="54"/>
        <v>231-043-000 식품표시광고법위반과징금</v>
      </c>
      <c r="F111" s="179">
        <v>0</v>
      </c>
      <c r="G111" s="179">
        <v>0</v>
      </c>
      <c r="H111" s="179">
        <v>0</v>
      </c>
      <c r="I111" s="179">
        <v>0</v>
      </c>
      <c r="J111" s="179">
        <v>0</v>
      </c>
      <c r="K111" s="179">
        <v>0</v>
      </c>
      <c r="L111" s="179">
        <v>0</v>
      </c>
      <c r="M111" s="179">
        <v>0</v>
      </c>
      <c r="N111" s="180">
        <f t="shared" si="55"/>
        <v>0</v>
      </c>
      <c r="O111" s="111">
        <f t="shared" si="56"/>
        <v>0</v>
      </c>
      <c r="P111" s="111">
        <v>0</v>
      </c>
      <c r="Q111" s="181" t="str">
        <f t="shared" si="35"/>
        <v/>
      </c>
      <c r="S111" s="112" t="s">
        <v>208</v>
      </c>
      <c r="T111" s="113" t="s">
        <v>293</v>
      </c>
      <c r="U111" s="113" t="s">
        <v>119</v>
      </c>
      <c r="V111" s="113" t="s">
        <v>299</v>
      </c>
      <c r="W111" s="87" t="str">
        <f t="shared" si="36"/>
        <v/>
      </c>
      <c r="X111" s="87" t="str">
        <f t="shared" si="36"/>
        <v/>
      </c>
    </row>
    <row r="112" spans="1:24" s="87" customFormat="1" ht="11.25" customHeight="1" x14ac:dyDescent="0.15">
      <c r="A112" s="96"/>
      <c r="B112" s="96"/>
      <c r="C112" s="96"/>
      <c r="D112" s="96"/>
      <c r="E112" s="96" t="str">
        <f t="shared" si="54"/>
        <v>231-049-002 부동산실권리자명의등기법과징금</v>
      </c>
      <c r="F112" s="179">
        <v>0</v>
      </c>
      <c r="G112" s="179">
        <v>3264440363</v>
      </c>
      <c r="H112" s="179">
        <v>0</v>
      </c>
      <c r="I112" s="179">
        <v>0</v>
      </c>
      <c r="J112" s="179">
        <v>0</v>
      </c>
      <c r="K112" s="179">
        <v>0</v>
      </c>
      <c r="L112" s="179">
        <v>0</v>
      </c>
      <c r="M112" s="179">
        <v>0</v>
      </c>
      <c r="N112" s="180">
        <f t="shared" si="55"/>
        <v>3264440363</v>
      </c>
      <c r="O112" s="111">
        <f t="shared" si="56"/>
        <v>3003021413</v>
      </c>
      <c r="P112" s="111">
        <v>261418950</v>
      </c>
      <c r="Q112" s="181">
        <f t="shared" si="35"/>
        <v>0</v>
      </c>
      <c r="S112" s="112" t="s">
        <v>208</v>
      </c>
      <c r="T112" s="113" t="s">
        <v>293</v>
      </c>
      <c r="U112" s="113" t="s">
        <v>119</v>
      </c>
      <c r="V112" s="113" t="s">
        <v>218</v>
      </c>
      <c r="W112" s="87" t="str">
        <f t="shared" si="36"/>
        <v/>
      </c>
      <c r="X112" s="87" t="str">
        <f t="shared" si="36"/>
        <v/>
      </c>
    </row>
    <row r="113" spans="1:24" s="87" customFormat="1" ht="11.25" customHeight="1" x14ac:dyDescent="0.15">
      <c r="A113" s="96"/>
      <c r="B113" s="96"/>
      <c r="C113" s="96"/>
      <c r="D113" s="96"/>
      <c r="E113" s="96" t="str">
        <f t="shared" si="54"/>
        <v>231-053-000 마약류에관한법률위반과징금</v>
      </c>
      <c r="F113" s="179">
        <v>0</v>
      </c>
      <c r="G113" s="179">
        <v>0</v>
      </c>
      <c r="H113" s="179">
        <v>0</v>
      </c>
      <c r="I113" s="179">
        <v>0</v>
      </c>
      <c r="J113" s="179">
        <v>0</v>
      </c>
      <c r="K113" s="179">
        <v>0</v>
      </c>
      <c r="L113" s="179">
        <v>0</v>
      </c>
      <c r="M113" s="179">
        <v>0</v>
      </c>
      <c r="N113" s="180">
        <f t="shared" si="55"/>
        <v>0</v>
      </c>
      <c r="O113" s="111">
        <f t="shared" si="56"/>
        <v>0</v>
      </c>
      <c r="P113" s="111">
        <v>0</v>
      </c>
      <c r="Q113" s="181" t="str">
        <f t="shared" si="35"/>
        <v/>
      </c>
      <c r="S113" s="112" t="s">
        <v>208</v>
      </c>
      <c r="T113" s="113" t="s">
        <v>293</v>
      </c>
      <c r="U113" s="113" t="s">
        <v>119</v>
      </c>
      <c r="V113" s="113" t="s">
        <v>297</v>
      </c>
      <c r="W113" s="87" t="str">
        <f t="shared" si="36"/>
        <v/>
      </c>
      <c r="X113" s="87" t="str">
        <f t="shared" si="36"/>
        <v/>
      </c>
    </row>
    <row r="114" spans="1:24" s="87" customFormat="1" ht="11.25" customHeight="1" x14ac:dyDescent="0.15">
      <c r="A114" s="102"/>
      <c r="B114" s="96"/>
      <c r="C114" s="103" t="str">
        <f>T116</f>
        <v>232-00 이행강제금</v>
      </c>
      <c r="D114" s="103"/>
      <c r="E114" s="103"/>
      <c r="F114" s="115">
        <f t="shared" ref="F114:P114" si="57">F115</f>
        <v>-4112150</v>
      </c>
      <c r="G114" s="115">
        <f t="shared" si="57"/>
        <v>618778370</v>
      </c>
      <c r="H114" s="115">
        <f t="shared" si="57"/>
        <v>11203280</v>
      </c>
      <c r="I114" s="115">
        <f t="shared" si="57"/>
        <v>49705410</v>
      </c>
      <c r="J114" s="115">
        <f t="shared" si="57"/>
        <v>0</v>
      </c>
      <c r="K114" s="115">
        <f t="shared" si="57"/>
        <v>0</v>
      </c>
      <c r="L114" s="115">
        <f t="shared" si="57"/>
        <v>0</v>
      </c>
      <c r="M114" s="115">
        <f t="shared" si="57"/>
        <v>777120</v>
      </c>
      <c r="N114" s="115">
        <f t="shared" si="57"/>
        <v>568295840</v>
      </c>
      <c r="O114" s="115">
        <f t="shared" si="57"/>
        <v>511865840</v>
      </c>
      <c r="P114" s="115">
        <f t="shared" si="57"/>
        <v>56430000</v>
      </c>
      <c r="Q114" s="177">
        <f t="shared" si="35"/>
        <v>8.0328292664787231</v>
      </c>
      <c r="T114" s="87" t="s">
        <v>433</v>
      </c>
      <c r="V114" s="87" t="s">
        <v>0</v>
      </c>
      <c r="W114" s="87" t="str">
        <f t="shared" si="36"/>
        <v>이행강제금</v>
      </c>
      <c r="X114" s="87" t="str">
        <f t="shared" si="36"/>
        <v/>
      </c>
    </row>
    <row r="115" spans="1:24" s="87" customFormat="1" ht="11.25" customHeight="1" x14ac:dyDescent="0.15">
      <c r="A115" s="121"/>
      <c r="B115" s="121"/>
      <c r="C115" s="131"/>
      <c r="D115" s="107" t="str">
        <f>U116</f>
        <v>232-01 이행강제금</v>
      </c>
      <c r="E115" s="107"/>
      <c r="F115" s="108">
        <f>SUM(F116:F118)</f>
        <v>-4112150</v>
      </c>
      <c r="G115" s="108">
        <f t="shared" ref="G115:P115" si="58">SUM(G116:G118)</f>
        <v>618778370</v>
      </c>
      <c r="H115" s="108">
        <f t="shared" si="58"/>
        <v>11203280</v>
      </c>
      <c r="I115" s="108">
        <f t="shared" si="58"/>
        <v>49705410</v>
      </c>
      <c r="J115" s="108">
        <f t="shared" si="58"/>
        <v>0</v>
      </c>
      <c r="K115" s="108">
        <f t="shared" si="58"/>
        <v>0</v>
      </c>
      <c r="L115" s="108">
        <f t="shared" si="58"/>
        <v>0</v>
      </c>
      <c r="M115" s="108">
        <f t="shared" si="58"/>
        <v>777120</v>
      </c>
      <c r="N115" s="108">
        <f t="shared" si="58"/>
        <v>568295840</v>
      </c>
      <c r="O115" s="108">
        <f t="shared" si="58"/>
        <v>511865840</v>
      </c>
      <c r="P115" s="108">
        <f t="shared" si="58"/>
        <v>56430000</v>
      </c>
      <c r="Q115" s="178">
        <f t="shared" si="35"/>
        <v>8.0328292664787231</v>
      </c>
      <c r="U115" s="87" t="s">
        <v>434</v>
      </c>
      <c r="V115" s="87" t="s">
        <v>0</v>
      </c>
      <c r="W115" s="87" t="str">
        <f t="shared" si="36"/>
        <v/>
      </c>
      <c r="X115" s="87" t="str">
        <f t="shared" si="36"/>
        <v>이행강제금</v>
      </c>
    </row>
    <row r="116" spans="1:24" s="87" customFormat="1" ht="11.25" customHeight="1" x14ac:dyDescent="0.15">
      <c r="A116" s="96"/>
      <c r="B116" s="96"/>
      <c r="C116" s="96"/>
      <c r="D116" s="96"/>
      <c r="E116" s="96" t="str">
        <f>V116</f>
        <v>232-001-001 부동산실권리자명의등기법이행강제금</v>
      </c>
      <c r="F116" s="179">
        <v>0</v>
      </c>
      <c r="G116" s="179">
        <v>427352060</v>
      </c>
      <c r="H116" s="179">
        <v>0</v>
      </c>
      <c r="I116" s="179">
        <v>0</v>
      </c>
      <c r="J116" s="179">
        <v>0</v>
      </c>
      <c r="K116" s="179">
        <v>0</v>
      </c>
      <c r="L116" s="179">
        <v>0</v>
      </c>
      <c r="M116" s="179">
        <v>0</v>
      </c>
      <c r="N116" s="180">
        <f>G116-I116-M116</f>
        <v>427352060</v>
      </c>
      <c r="O116" s="111">
        <f>N116-P116</f>
        <v>370922060</v>
      </c>
      <c r="P116" s="111">
        <v>56430000</v>
      </c>
      <c r="Q116" s="181">
        <f t="shared" si="35"/>
        <v>0</v>
      </c>
      <c r="S116" s="112" t="s">
        <v>208</v>
      </c>
      <c r="T116" s="113" t="s">
        <v>300</v>
      </c>
      <c r="U116" s="113" t="s">
        <v>121</v>
      </c>
      <c r="V116" s="113" t="s">
        <v>219</v>
      </c>
      <c r="W116" s="87" t="str">
        <f t="shared" si="36"/>
        <v/>
      </c>
      <c r="X116" s="87" t="str">
        <f t="shared" si="36"/>
        <v/>
      </c>
    </row>
    <row r="117" spans="1:24" s="87" customFormat="1" ht="11.25" customHeight="1" x14ac:dyDescent="0.15">
      <c r="A117" s="96"/>
      <c r="B117" s="96"/>
      <c r="C117" s="96"/>
      <c r="D117" s="96"/>
      <c r="E117" s="96" t="str">
        <f>V117</f>
        <v>232-003-000 건축법이행강제금</v>
      </c>
      <c r="F117" s="179">
        <v>-4112150</v>
      </c>
      <c r="G117" s="179">
        <v>184226310</v>
      </c>
      <c r="H117" s="179">
        <v>11203280</v>
      </c>
      <c r="I117" s="179">
        <v>49705410</v>
      </c>
      <c r="J117" s="179">
        <v>0</v>
      </c>
      <c r="K117" s="179">
        <v>0</v>
      </c>
      <c r="L117" s="179">
        <v>0</v>
      </c>
      <c r="M117" s="179">
        <v>777120</v>
      </c>
      <c r="N117" s="180">
        <f>G117-I117-M117</f>
        <v>133743780</v>
      </c>
      <c r="O117" s="111">
        <f>N117-P117</f>
        <v>133743780</v>
      </c>
      <c r="P117" s="111">
        <v>0</v>
      </c>
      <c r="Q117" s="181">
        <f t="shared" si="35"/>
        <v>26.980625080098491</v>
      </c>
      <c r="S117" s="112" t="s">
        <v>208</v>
      </c>
      <c r="T117" s="113" t="s">
        <v>300</v>
      </c>
      <c r="U117" s="113" t="s">
        <v>121</v>
      </c>
      <c r="V117" s="113" t="s">
        <v>220</v>
      </c>
      <c r="W117" s="87" t="str">
        <f t="shared" si="36"/>
        <v/>
      </c>
      <c r="X117" s="87" t="str">
        <f t="shared" si="36"/>
        <v/>
      </c>
    </row>
    <row r="118" spans="1:24" s="87" customFormat="1" ht="11.25" customHeight="1" x14ac:dyDescent="0.15">
      <c r="A118" s="96"/>
      <c r="B118" s="96"/>
      <c r="C118" s="96"/>
      <c r="D118" s="96"/>
      <c r="E118" s="96" t="str">
        <f>V118</f>
        <v>232-004-001 옥외광고물이행강제금</v>
      </c>
      <c r="F118" s="179">
        <v>0</v>
      </c>
      <c r="G118" s="179">
        <v>7200000</v>
      </c>
      <c r="H118" s="179">
        <v>0</v>
      </c>
      <c r="I118" s="179">
        <v>0</v>
      </c>
      <c r="J118" s="179">
        <v>0</v>
      </c>
      <c r="K118" s="179">
        <v>0</v>
      </c>
      <c r="L118" s="179">
        <v>0</v>
      </c>
      <c r="M118" s="179">
        <v>0</v>
      </c>
      <c r="N118" s="180">
        <f>G118-I118-M118</f>
        <v>7200000</v>
      </c>
      <c r="O118" s="111">
        <f>N118-P118</f>
        <v>7200000</v>
      </c>
      <c r="P118" s="111">
        <v>0</v>
      </c>
      <c r="Q118" s="181">
        <f t="shared" si="35"/>
        <v>0</v>
      </c>
      <c r="S118" s="112" t="s">
        <v>208</v>
      </c>
      <c r="T118" s="113" t="s">
        <v>300</v>
      </c>
      <c r="U118" s="113" t="s">
        <v>121</v>
      </c>
      <c r="V118" s="113" t="s">
        <v>221</v>
      </c>
      <c r="W118" s="87" t="str">
        <f t="shared" si="36"/>
        <v/>
      </c>
      <c r="X118" s="87" t="str">
        <f t="shared" si="36"/>
        <v/>
      </c>
    </row>
    <row r="119" spans="1:24" s="87" customFormat="1" ht="11.25" customHeight="1" x14ac:dyDescent="0.15">
      <c r="A119" s="102"/>
      <c r="B119" s="96"/>
      <c r="C119" s="103" t="str">
        <f>T121</f>
        <v>233-00 변상금</v>
      </c>
      <c r="D119" s="103"/>
      <c r="E119" s="103"/>
      <c r="F119" s="115">
        <f t="shared" ref="F119:P119" si="59">F120</f>
        <v>-18336260</v>
      </c>
      <c r="G119" s="115">
        <f t="shared" si="59"/>
        <v>720592079</v>
      </c>
      <c r="H119" s="115">
        <f t="shared" si="59"/>
        <v>-17939960</v>
      </c>
      <c r="I119" s="115">
        <f t="shared" si="59"/>
        <v>-15713040</v>
      </c>
      <c r="J119" s="115">
        <f t="shared" si="59"/>
        <v>18337180</v>
      </c>
      <c r="K119" s="115">
        <f t="shared" si="59"/>
        <v>18337180</v>
      </c>
      <c r="L119" s="115">
        <f t="shared" si="59"/>
        <v>0</v>
      </c>
      <c r="M119" s="115">
        <f t="shared" si="59"/>
        <v>0</v>
      </c>
      <c r="N119" s="115">
        <f t="shared" si="59"/>
        <v>736305119</v>
      </c>
      <c r="O119" s="115">
        <f t="shared" si="59"/>
        <v>736305119</v>
      </c>
      <c r="P119" s="115">
        <f t="shared" si="59"/>
        <v>0</v>
      </c>
      <c r="Q119" s="177">
        <f t="shared" si="35"/>
        <v>-2.1805735114110236</v>
      </c>
      <c r="T119" s="87" t="s">
        <v>433</v>
      </c>
      <c r="V119" s="87" t="s">
        <v>0</v>
      </c>
      <c r="W119" s="87" t="str">
        <f t="shared" si="36"/>
        <v>변상금</v>
      </c>
      <c r="X119" s="87" t="str">
        <f t="shared" si="36"/>
        <v/>
      </c>
    </row>
    <row r="120" spans="1:24" s="87" customFormat="1" ht="11.25" customHeight="1" x14ac:dyDescent="0.15">
      <c r="A120" s="102"/>
      <c r="B120" s="102"/>
      <c r="C120" s="96"/>
      <c r="D120" s="107" t="str">
        <f>U121</f>
        <v>233-01 변상금</v>
      </c>
      <c r="E120" s="107"/>
      <c r="F120" s="108">
        <f>SUM(F121:F127)</f>
        <v>-18336260</v>
      </c>
      <c r="G120" s="108">
        <f t="shared" ref="G120:P120" si="60">SUM(G121:G127)</f>
        <v>720592079</v>
      </c>
      <c r="H120" s="108">
        <f t="shared" si="60"/>
        <v>-17939960</v>
      </c>
      <c r="I120" s="108">
        <f t="shared" si="60"/>
        <v>-15713040</v>
      </c>
      <c r="J120" s="108">
        <f t="shared" si="60"/>
        <v>18337180</v>
      </c>
      <c r="K120" s="108">
        <f t="shared" si="60"/>
        <v>18337180</v>
      </c>
      <c r="L120" s="108">
        <f t="shared" si="60"/>
        <v>0</v>
      </c>
      <c r="M120" s="108">
        <f t="shared" si="60"/>
        <v>0</v>
      </c>
      <c r="N120" s="108">
        <f t="shared" si="60"/>
        <v>736305119</v>
      </c>
      <c r="O120" s="108">
        <f t="shared" si="60"/>
        <v>736305119</v>
      </c>
      <c r="P120" s="108">
        <f t="shared" si="60"/>
        <v>0</v>
      </c>
      <c r="Q120" s="178">
        <f t="shared" si="35"/>
        <v>-2.1805735114110236</v>
      </c>
      <c r="U120" s="87" t="s">
        <v>434</v>
      </c>
      <c r="V120" s="87" t="s">
        <v>0</v>
      </c>
      <c r="W120" s="87" t="str">
        <f t="shared" si="36"/>
        <v/>
      </c>
      <c r="X120" s="87" t="str">
        <f t="shared" si="36"/>
        <v>변상금</v>
      </c>
    </row>
    <row r="121" spans="1:24" s="87" customFormat="1" ht="11.25" customHeight="1" x14ac:dyDescent="0.15">
      <c r="A121" s="96"/>
      <c r="B121" s="96"/>
      <c r="C121" s="96"/>
      <c r="D121" s="96"/>
      <c r="E121" s="96" t="str">
        <f t="shared" ref="E121:E127" si="61">V121</f>
        <v>233-001-000 국유재산변상금</v>
      </c>
      <c r="F121" s="179">
        <v>0</v>
      </c>
      <c r="G121" s="179">
        <v>-3556931</v>
      </c>
      <c r="H121" s="179">
        <v>0</v>
      </c>
      <c r="I121" s="179">
        <v>0</v>
      </c>
      <c r="J121" s="179">
        <v>0</v>
      </c>
      <c r="K121" s="179">
        <v>0</v>
      </c>
      <c r="L121" s="179">
        <v>0</v>
      </c>
      <c r="M121" s="179">
        <v>0</v>
      </c>
      <c r="N121" s="180">
        <f t="shared" ref="N121:N127" si="62">G121-I121-M121</f>
        <v>-3556931</v>
      </c>
      <c r="O121" s="111">
        <f t="shared" ref="O121:O127" si="63">N121-P121</f>
        <v>-3556931</v>
      </c>
      <c r="P121" s="111">
        <v>0</v>
      </c>
      <c r="Q121" s="181">
        <f t="shared" si="35"/>
        <v>0</v>
      </c>
      <c r="S121" s="112" t="s">
        <v>208</v>
      </c>
      <c r="T121" s="113" t="s">
        <v>301</v>
      </c>
      <c r="U121" s="113" t="s">
        <v>123</v>
      </c>
      <c r="V121" s="113" t="s">
        <v>222</v>
      </c>
      <c r="W121" s="87" t="str">
        <f t="shared" si="36"/>
        <v/>
      </c>
      <c r="X121" s="87" t="str">
        <f t="shared" si="36"/>
        <v/>
      </c>
    </row>
    <row r="122" spans="1:24" s="87" customFormat="1" ht="11.25" customHeight="1" x14ac:dyDescent="0.15">
      <c r="A122" s="96"/>
      <c r="B122" s="96"/>
      <c r="C122" s="96"/>
      <c r="D122" s="96"/>
      <c r="E122" s="96" t="str">
        <f t="shared" si="61"/>
        <v>233-002-002 구유재산변상금</v>
      </c>
      <c r="F122" s="179">
        <v>0</v>
      </c>
      <c r="G122" s="179">
        <v>74164850</v>
      </c>
      <c r="H122" s="179">
        <v>0</v>
      </c>
      <c r="I122" s="179">
        <v>592820</v>
      </c>
      <c r="J122" s="179">
        <v>0</v>
      </c>
      <c r="K122" s="179">
        <v>0</v>
      </c>
      <c r="L122" s="179">
        <v>0</v>
      </c>
      <c r="M122" s="179">
        <v>0</v>
      </c>
      <c r="N122" s="180">
        <f t="shared" si="62"/>
        <v>73572030</v>
      </c>
      <c r="O122" s="111">
        <f t="shared" si="63"/>
        <v>73572030</v>
      </c>
      <c r="P122" s="111">
        <v>0</v>
      </c>
      <c r="Q122" s="181">
        <f t="shared" si="35"/>
        <v>0.79932744420031854</v>
      </c>
      <c r="S122" s="112" t="s">
        <v>208</v>
      </c>
      <c r="T122" s="113" t="s">
        <v>301</v>
      </c>
      <c r="U122" s="113" t="s">
        <v>123</v>
      </c>
      <c r="V122" s="113" t="s">
        <v>223</v>
      </c>
      <c r="W122" s="87" t="str">
        <f t="shared" si="36"/>
        <v/>
      </c>
      <c r="X122" s="87" t="str">
        <f t="shared" si="36"/>
        <v/>
      </c>
    </row>
    <row r="123" spans="1:24" s="87" customFormat="1" ht="11.25" customHeight="1" x14ac:dyDescent="0.15">
      <c r="A123" s="96"/>
      <c r="B123" s="96"/>
      <c r="C123" s="106"/>
      <c r="D123" s="106"/>
      <c r="E123" s="96" t="str">
        <f t="shared" si="61"/>
        <v>233-002-005 시유재산변상금</v>
      </c>
      <c r="F123" s="179">
        <v>920</v>
      </c>
      <c r="G123" s="179">
        <v>124739990</v>
      </c>
      <c r="H123" s="179">
        <v>378770</v>
      </c>
      <c r="I123" s="179">
        <v>378770</v>
      </c>
      <c r="J123" s="179">
        <v>0</v>
      </c>
      <c r="K123" s="179">
        <v>0</v>
      </c>
      <c r="L123" s="179">
        <v>0</v>
      </c>
      <c r="M123" s="179">
        <v>0</v>
      </c>
      <c r="N123" s="180">
        <f t="shared" si="62"/>
        <v>124361220</v>
      </c>
      <c r="O123" s="111">
        <f t="shared" si="63"/>
        <v>124361220</v>
      </c>
      <c r="P123" s="111">
        <v>0</v>
      </c>
      <c r="Q123" s="181">
        <f t="shared" si="35"/>
        <v>0.30364761132336149</v>
      </c>
      <c r="S123" s="112" t="s">
        <v>208</v>
      </c>
      <c r="T123" s="113" t="s">
        <v>301</v>
      </c>
      <c r="U123" s="113" t="s">
        <v>123</v>
      </c>
      <c r="V123" s="113" t="s">
        <v>224</v>
      </c>
      <c r="W123" s="87" t="str">
        <f t="shared" si="36"/>
        <v/>
      </c>
      <c r="X123" s="87" t="str">
        <f t="shared" si="36"/>
        <v/>
      </c>
    </row>
    <row r="124" spans="1:24" s="87" customFormat="1" ht="11.25" customHeight="1" x14ac:dyDescent="0.15">
      <c r="A124" s="96"/>
      <c r="B124" s="96"/>
      <c r="C124" s="106"/>
      <c r="D124" s="106"/>
      <c r="E124" s="96" t="str">
        <f t="shared" si="61"/>
        <v>233-002-006 공유재산무단점유변상금</v>
      </c>
      <c r="F124" s="179">
        <v>0</v>
      </c>
      <c r="G124" s="179">
        <v>29911180</v>
      </c>
      <c r="H124" s="179">
        <v>0</v>
      </c>
      <c r="I124" s="179">
        <v>0</v>
      </c>
      <c r="J124" s="179">
        <v>0</v>
      </c>
      <c r="K124" s="179">
        <v>0</v>
      </c>
      <c r="L124" s="179">
        <v>0</v>
      </c>
      <c r="M124" s="179">
        <v>0</v>
      </c>
      <c r="N124" s="180">
        <f t="shared" si="62"/>
        <v>29911180</v>
      </c>
      <c r="O124" s="111">
        <f t="shared" si="63"/>
        <v>29911180</v>
      </c>
      <c r="P124" s="111">
        <v>0</v>
      </c>
      <c r="Q124" s="181">
        <f t="shared" si="35"/>
        <v>0</v>
      </c>
      <c r="S124" s="112" t="s">
        <v>208</v>
      </c>
      <c r="T124" s="113" t="s">
        <v>301</v>
      </c>
      <c r="U124" s="113" t="s">
        <v>123</v>
      </c>
      <c r="V124" s="113" t="s">
        <v>225</v>
      </c>
      <c r="W124" s="87" t="str">
        <f t="shared" si="36"/>
        <v/>
      </c>
      <c r="X124" s="87" t="str">
        <f t="shared" si="36"/>
        <v/>
      </c>
    </row>
    <row r="125" spans="1:24" s="87" customFormat="1" ht="11.25" customHeight="1" x14ac:dyDescent="0.15">
      <c r="A125" s="96"/>
      <c r="B125" s="96"/>
      <c r="C125" s="106"/>
      <c r="D125" s="106"/>
      <c r="E125" s="96" t="str">
        <f t="shared" si="61"/>
        <v>233-002-007 공유재산법변상금</v>
      </c>
      <c r="F125" s="179">
        <v>0</v>
      </c>
      <c r="G125" s="179">
        <v>498315590</v>
      </c>
      <c r="H125" s="179">
        <v>0</v>
      </c>
      <c r="I125" s="179">
        <v>0</v>
      </c>
      <c r="J125" s="179">
        <v>0</v>
      </c>
      <c r="K125" s="179">
        <v>0</v>
      </c>
      <c r="L125" s="179">
        <v>0</v>
      </c>
      <c r="M125" s="179">
        <v>0</v>
      </c>
      <c r="N125" s="180">
        <f t="shared" si="62"/>
        <v>498315590</v>
      </c>
      <c r="O125" s="111">
        <f t="shared" si="63"/>
        <v>498315590</v>
      </c>
      <c r="P125" s="111">
        <v>0</v>
      </c>
      <c r="Q125" s="181">
        <f t="shared" si="35"/>
        <v>0</v>
      </c>
      <c r="S125" s="112" t="s">
        <v>208</v>
      </c>
      <c r="T125" s="113" t="s">
        <v>301</v>
      </c>
      <c r="U125" s="113" t="s">
        <v>123</v>
      </c>
      <c r="V125" s="113" t="s">
        <v>226</v>
      </c>
      <c r="W125" s="87" t="str">
        <f t="shared" si="36"/>
        <v/>
      </c>
      <c r="X125" s="87" t="str">
        <f t="shared" si="36"/>
        <v/>
      </c>
    </row>
    <row r="126" spans="1:24" s="87" customFormat="1" ht="11.25" customHeight="1" x14ac:dyDescent="0.15">
      <c r="A126" s="96"/>
      <c r="B126" s="96"/>
      <c r="C126" s="106"/>
      <c r="D126" s="106"/>
      <c r="E126" s="96" t="str">
        <f t="shared" si="61"/>
        <v>233-004-000 도로사용료변상금</v>
      </c>
      <c r="F126" s="179">
        <v>0</v>
      </c>
      <c r="G126" s="179">
        <v>14395500</v>
      </c>
      <c r="H126" s="179">
        <v>18450</v>
      </c>
      <c r="I126" s="179">
        <v>1652550</v>
      </c>
      <c r="J126" s="179">
        <v>0</v>
      </c>
      <c r="K126" s="179">
        <v>0</v>
      </c>
      <c r="L126" s="179">
        <v>0</v>
      </c>
      <c r="M126" s="179">
        <v>0</v>
      </c>
      <c r="N126" s="180">
        <f t="shared" si="62"/>
        <v>12742950</v>
      </c>
      <c r="O126" s="111">
        <f t="shared" si="63"/>
        <v>12742950</v>
      </c>
      <c r="P126" s="111">
        <v>0</v>
      </c>
      <c r="Q126" s="181">
        <f t="shared" si="35"/>
        <v>11.479629050745025</v>
      </c>
      <c r="S126" s="112" t="s">
        <v>208</v>
      </c>
      <c r="T126" s="113" t="s">
        <v>301</v>
      </c>
      <c r="U126" s="113" t="s">
        <v>123</v>
      </c>
      <c r="V126" s="113" t="s">
        <v>227</v>
      </c>
      <c r="W126" s="87" t="str">
        <f t="shared" si="36"/>
        <v/>
      </c>
      <c r="X126" s="87" t="str">
        <f t="shared" si="36"/>
        <v/>
      </c>
    </row>
    <row r="127" spans="1:24" s="87" customFormat="1" ht="11.25" customHeight="1" x14ac:dyDescent="0.15">
      <c r="A127" s="96"/>
      <c r="B127" s="96"/>
      <c r="C127" s="106"/>
      <c r="D127" s="106"/>
      <c r="E127" s="96" t="str">
        <f t="shared" si="61"/>
        <v>233-009-000 기타변상금</v>
      </c>
      <c r="F127" s="179">
        <v>-18337180</v>
      </c>
      <c r="G127" s="179">
        <v>-17378100</v>
      </c>
      <c r="H127" s="179">
        <v>-18337180</v>
      </c>
      <c r="I127" s="179">
        <v>-18337180</v>
      </c>
      <c r="J127" s="179">
        <v>18337180</v>
      </c>
      <c r="K127" s="179">
        <v>18337180</v>
      </c>
      <c r="L127" s="179">
        <v>0</v>
      </c>
      <c r="M127" s="179">
        <v>0</v>
      </c>
      <c r="N127" s="180">
        <f t="shared" si="62"/>
        <v>959080</v>
      </c>
      <c r="O127" s="111">
        <f t="shared" si="63"/>
        <v>959080</v>
      </c>
      <c r="P127" s="111">
        <v>0</v>
      </c>
      <c r="Q127" s="181">
        <f t="shared" si="35"/>
        <v>105.51890022499583</v>
      </c>
      <c r="S127" s="112" t="s">
        <v>208</v>
      </c>
      <c r="T127" s="113" t="s">
        <v>301</v>
      </c>
      <c r="U127" s="113" t="s">
        <v>123</v>
      </c>
      <c r="V127" s="113" t="s">
        <v>228</v>
      </c>
      <c r="W127" s="87" t="str">
        <f t="shared" si="36"/>
        <v/>
      </c>
      <c r="X127" s="87" t="str">
        <f t="shared" si="36"/>
        <v/>
      </c>
    </row>
    <row r="128" spans="1:24" s="87" customFormat="1" ht="11.25" customHeight="1" x14ac:dyDescent="0.15">
      <c r="A128" s="102"/>
      <c r="B128" s="96"/>
      <c r="C128" s="103" t="str">
        <f>T130</f>
        <v>234-00 과태료</v>
      </c>
      <c r="D128" s="103"/>
      <c r="E128" s="103"/>
      <c r="F128" s="115">
        <f t="shared" ref="F128:P128" si="64">F137+F129</f>
        <v>36731900</v>
      </c>
      <c r="G128" s="115">
        <f t="shared" si="64"/>
        <v>12671448967</v>
      </c>
      <c r="H128" s="115">
        <f t="shared" si="64"/>
        <v>47178680</v>
      </c>
      <c r="I128" s="115">
        <f t="shared" si="64"/>
        <v>142257430</v>
      </c>
      <c r="J128" s="115">
        <f t="shared" si="64"/>
        <v>0</v>
      </c>
      <c r="K128" s="115">
        <f t="shared" si="64"/>
        <v>274530</v>
      </c>
      <c r="L128" s="115">
        <f t="shared" si="64"/>
        <v>0</v>
      </c>
      <c r="M128" s="115">
        <f t="shared" si="64"/>
        <v>175272610</v>
      </c>
      <c r="N128" s="115">
        <f t="shared" si="64"/>
        <v>12353918927</v>
      </c>
      <c r="O128" s="115">
        <f t="shared" si="64"/>
        <v>12323918927</v>
      </c>
      <c r="P128" s="115">
        <f t="shared" si="64"/>
        <v>30000000</v>
      </c>
      <c r="Q128" s="177">
        <f t="shared" si="35"/>
        <v>1.1226611129514719</v>
      </c>
      <c r="T128" s="87" t="s">
        <v>433</v>
      </c>
      <c r="V128" s="87" t="s">
        <v>0</v>
      </c>
      <c r="W128" s="87" t="str">
        <f t="shared" si="36"/>
        <v>과태료</v>
      </c>
      <c r="X128" s="87" t="str">
        <f t="shared" si="36"/>
        <v/>
      </c>
    </row>
    <row r="129" spans="1:24" s="87" customFormat="1" ht="11.25" customHeight="1" x14ac:dyDescent="0.15">
      <c r="A129" s="102"/>
      <c r="B129" s="102"/>
      <c r="C129" s="96"/>
      <c r="D129" s="107" t="str">
        <f>U130</f>
        <v>234-01 차량관련과태료</v>
      </c>
      <c r="E129" s="107"/>
      <c r="F129" s="108">
        <f>SUM(F130:F136)</f>
        <v>42578780</v>
      </c>
      <c r="G129" s="108">
        <f>SUM(G130:G136)</f>
        <v>9197863867</v>
      </c>
      <c r="H129" s="108">
        <f t="shared" ref="H129:O129" si="65">SUM(H130:H136)</f>
        <v>33520970</v>
      </c>
      <c r="I129" s="108">
        <f t="shared" si="65"/>
        <v>100879440</v>
      </c>
      <c r="J129" s="108">
        <f t="shared" si="65"/>
        <v>0</v>
      </c>
      <c r="K129" s="108">
        <f t="shared" si="65"/>
        <v>124530</v>
      </c>
      <c r="L129" s="108">
        <f t="shared" si="65"/>
        <v>0</v>
      </c>
      <c r="M129" s="108">
        <f t="shared" si="65"/>
        <v>145088530</v>
      </c>
      <c r="N129" s="108">
        <f t="shared" si="65"/>
        <v>8951895897</v>
      </c>
      <c r="O129" s="108">
        <f t="shared" si="65"/>
        <v>8951895897</v>
      </c>
      <c r="P129" s="108">
        <f t="shared" ref="P129" si="66">SUM(P130:P135)</f>
        <v>0</v>
      </c>
      <c r="Q129" s="178">
        <f t="shared" si="35"/>
        <v>1.0967703094838597</v>
      </c>
      <c r="U129" s="87" t="s">
        <v>434</v>
      </c>
      <c r="V129" s="87" t="s">
        <v>0</v>
      </c>
      <c r="W129" s="87" t="str">
        <f t="shared" si="36"/>
        <v/>
      </c>
      <c r="X129" s="87" t="str">
        <f t="shared" si="36"/>
        <v>차량관련과태료</v>
      </c>
    </row>
    <row r="130" spans="1:24" s="87" customFormat="1" ht="11.25" customHeight="1" x14ac:dyDescent="0.15">
      <c r="A130" s="96"/>
      <c r="B130" s="96"/>
      <c r="C130" s="96"/>
      <c r="D130" s="96"/>
      <c r="E130" s="96" t="str">
        <f t="shared" ref="E130:E136" si="67">V130</f>
        <v>234-001-000 자동차관리법위반과태료</v>
      </c>
      <c r="F130" s="179">
        <v>868180</v>
      </c>
      <c r="G130" s="179">
        <v>112792340</v>
      </c>
      <c r="H130" s="179">
        <v>0</v>
      </c>
      <c r="I130" s="179">
        <v>62700</v>
      </c>
      <c r="J130" s="179">
        <v>0</v>
      </c>
      <c r="K130" s="179">
        <v>0</v>
      </c>
      <c r="L130" s="179">
        <v>0</v>
      </c>
      <c r="M130" s="179">
        <v>3584000</v>
      </c>
      <c r="N130" s="180">
        <f t="shared" ref="N130:N136" si="68">G130-I130-M130</f>
        <v>109145640</v>
      </c>
      <c r="O130" s="111">
        <f t="shared" ref="O130:O136" si="69">N130-P130</f>
        <v>109145640</v>
      </c>
      <c r="P130" s="111">
        <v>0</v>
      </c>
      <c r="Q130" s="181">
        <f t="shared" si="35"/>
        <v>5.5588881301691227E-2</v>
      </c>
      <c r="S130" s="112" t="s">
        <v>208</v>
      </c>
      <c r="T130" s="113" t="s">
        <v>302</v>
      </c>
      <c r="U130" s="113" t="s">
        <v>81</v>
      </c>
      <c r="V130" s="113" t="s">
        <v>229</v>
      </c>
      <c r="W130" s="87" t="str">
        <f t="shared" si="36"/>
        <v/>
      </c>
      <c r="X130" s="87" t="str">
        <f t="shared" si="36"/>
        <v/>
      </c>
    </row>
    <row r="131" spans="1:24" s="87" customFormat="1" ht="11.25" customHeight="1" x14ac:dyDescent="0.15">
      <c r="A131" s="96"/>
      <c r="B131" s="96"/>
      <c r="C131" s="96"/>
      <c r="D131" s="106"/>
      <c r="E131" s="96" t="str">
        <f t="shared" si="67"/>
        <v>234-001-015 자동차등록위반과태료</v>
      </c>
      <c r="F131" s="179">
        <v>363840</v>
      </c>
      <c r="G131" s="179">
        <v>123088550</v>
      </c>
      <c r="H131" s="179">
        <v>0</v>
      </c>
      <c r="I131" s="179">
        <v>760820</v>
      </c>
      <c r="J131" s="179">
        <v>0</v>
      </c>
      <c r="K131" s="179">
        <v>0</v>
      </c>
      <c r="L131" s="179">
        <v>0</v>
      </c>
      <c r="M131" s="179">
        <v>0</v>
      </c>
      <c r="N131" s="180">
        <f t="shared" si="68"/>
        <v>122327730</v>
      </c>
      <c r="O131" s="111">
        <f t="shared" si="69"/>
        <v>122327730</v>
      </c>
      <c r="P131" s="111">
        <v>0</v>
      </c>
      <c r="Q131" s="181">
        <f t="shared" si="35"/>
        <v>0.61810785812327795</v>
      </c>
      <c r="S131" s="112" t="s">
        <v>208</v>
      </c>
      <c r="T131" s="113" t="s">
        <v>302</v>
      </c>
      <c r="U131" s="113" t="s">
        <v>81</v>
      </c>
      <c r="V131" s="113" t="s">
        <v>230</v>
      </c>
      <c r="W131" s="87" t="str">
        <f t="shared" si="36"/>
        <v/>
      </c>
      <c r="X131" s="87" t="str">
        <f t="shared" si="36"/>
        <v/>
      </c>
    </row>
    <row r="132" spans="1:24" s="87" customFormat="1" ht="11.25" customHeight="1" x14ac:dyDescent="0.15">
      <c r="A132" s="96"/>
      <c r="B132" s="96"/>
      <c r="C132" s="96"/>
      <c r="D132" s="106"/>
      <c r="E132" s="96" t="str">
        <f t="shared" si="67"/>
        <v>234-001-035 배출가스정밀검사과태료</v>
      </c>
      <c r="F132" s="179">
        <v>635400</v>
      </c>
      <c r="G132" s="179">
        <v>245375335</v>
      </c>
      <c r="H132" s="179">
        <v>635400</v>
      </c>
      <c r="I132" s="179">
        <v>2315400</v>
      </c>
      <c r="J132" s="179">
        <v>0</v>
      </c>
      <c r="K132" s="179">
        <v>0</v>
      </c>
      <c r="L132" s="179">
        <v>0</v>
      </c>
      <c r="M132" s="179">
        <v>4833000</v>
      </c>
      <c r="N132" s="180">
        <f t="shared" si="68"/>
        <v>238226935</v>
      </c>
      <c r="O132" s="111">
        <f t="shared" si="69"/>
        <v>238226935</v>
      </c>
      <c r="P132" s="111">
        <v>0</v>
      </c>
      <c r="Q132" s="181">
        <f t="shared" si="35"/>
        <v>0.94361562461035464</v>
      </c>
      <c r="S132" s="112" t="s">
        <v>208</v>
      </c>
      <c r="T132" s="113" t="s">
        <v>302</v>
      </c>
      <c r="U132" s="113" t="s">
        <v>81</v>
      </c>
      <c r="V132" s="113" t="s">
        <v>231</v>
      </c>
      <c r="W132" s="87" t="str">
        <f t="shared" si="36"/>
        <v/>
      </c>
      <c r="X132" s="87" t="str">
        <f t="shared" si="36"/>
        <v/>
      </c>
    </row>
    <row r="133" spans="1:24" s="87" customFormat="1" ht="11.25" customHeight="1" x14ac:dyDescent="0.15">
      <c r="A133" s="96"/>
      <c r="B133" s="96"/>
      <c r="C133" s="96"/>
      <c r="D133" s="96"/>
      <c r="E133" s="96" t="str">
        <f t="shared" si="67"/>
        <v>234-001-036 이륜자동차배출가스정기검사과태료</v>
      </c>
      <c r="F133" s="179">
        <v>146100</v>
      </c>
      <c r="G133" s="179">
        <v>14166640</v>
      </c>
      <c r="H133" s="179">
        <v>45760</v>
      </c>
      <c r="I133" s="179">
        <v>582220</v>
      </c>
      <c r="J133" s="179">
        <v>0</v>
      </c>
      <c r="K133" s="179">
        <v>0</v>
      </c>
      <c r="L133" s="179">
        <v>0</v>
      </c>
      <c r="M133" s="179">
        <v>0</v>
      </c>
      <c r="N133" s="180">
        <f t="shared" si="68"/>
        <v>13584420</v>
      </c>
      <c r="O133" s="111">
        <f t="shared" si="69"/>
        <v>13584420</v>
      </c>
      <c r="P133" s="111">
        <v>0</v>
      </c>
      <c r="Q133" s="181">
        <f t="shared" ref="Q133:Q153" si="70">IFERROR((I133/G133)*100,"")</f>
        <v>4.1097959713806516</v>
      </c>
      <c r="S133" s="112" t="s">
        <v>208</v>
      </c>
      <c r="T133" s="113" t="s">
        <v>302</v>
      </c>
      <c r="U133" s="113" t="s">
        <v>81</v>
      </c>
      <c r="V133" s="113" t="s">
        <v>232</v>
      </c>
      <c r="W133" s="87" t="str">
        <f t="shared" si="36"/>
        <v/>
      </c>
      <c r="X133" s="87" t="str">
        <f t="shared" si="36"/>
        <v/>
      </c>
    </row>
    <row r="134" spans="1:24" s="87" customFormat="1" ht="11.25" customHeight="1" x14ac:dyDescent="0.15">
      <c r="A134" s="96"/>
      <c r="B134" s="96"/>
      <c r="C134" s="96"/>
      <c r="D134" s="106"/>
      <c r="E134" s="96" t="str">
        <f t="shared" si="67"/>
        <v>234-002-000 자동차검사지연과태료</v>
      </c>
      <c r="F134" s="179">
        <v>11824900</v>
      </c>
      <c r="G134" s="179">
        <v>2291283514</v>
      </c>
      <c r="H134" s="179">
        <v>13833480</v>
      </c>
      <c r="I134" s="179">
        <v>46759020</v>
      </c>
      <c r="J134" s="179">
        <v>0</v>
      </c>
      <c r="K134" s="179">
        <v>112030</v>
      </c>
      <c r="L134" s="179">
        <v>0</v>
      </c>
      <c r="M134" s="179">
        <v>28963150</v>
      </c>
      <c r="N134" s="180">
        <f t="shared" si="68"/>
        <v>2215561344</v>
      </c>
      <c r="O134" s="111">
        <f t="shared" si="69"/>
        <v>2215561344</v>
      </c>
      <c r="P134" s="111">
        <v>0</v>
      </c>
      <c r="Q134" s="181">
        <f t="shared" si="70"/>
        <v>2.0407347983912567</v>
      </c>
      <c r="S134" s="112" t="s">
        <v>208</v>
      </c>
      <c r="T134" s="113" t="s">
        <v>302</v>
      </c>
      <c r="U134" s="113" t="s">
        <v>81</v>
      </c>
      <c r="V134" s="113" t="s">
        <v>233</v>
      </c>
      <c r="W134" s="87" t="str">
        <f t="shared" ref="W134:X197" si="71">MID(C134,8,99)</f>
        <v/>
      </c>
      <c r="X134" s="87" t="str">
        <f t="shared" si="71"/>
        <v/>
      </c>
    </row>
    <row r="135" spans="1:24" s="87" customFormat="1" ht="11.25" customHeight="1" x14ac:dyDescent="0.15">
      <c r="A135" s="96"/>
      <c r="B135" s="96"/>
      <c r="C135" s="96"/>
      <c r="D135" s="117"/>
      <c r="E135" s="96" t="str">
        <f t="shared" si="67"/>
        <v>234-003-000 자동차손해배상보장법위반과태료</v>
      </c>
      <c r="F135" s="179">
        <v>28740360</v>
      </c>
      <c r="G135" s="179">
        <v>6405434202</v>
      </c>
      <c r="H135" s="179">
        <v>19006330</v>
      </c>
      <c r="I135" s="179">
        <v>50399280</v>
      </c>
      <c r="J135" s="179">
        <v>0</v>
      </c>
      <c r="K135" s="179">
        <v>12500</v>
      </c>
      <c r="L135" s="179">
        <v>0</v>
      </c>
      <c r="M135" s="179">
        <v>107598380</v>
      </c>
      <c r="N135" s="180">
        <f t="shared" si="68"/>
        <v>6247436542</v>
      </c>
      <c r="O135" s="111">
        <f t="shared" si="69"/>
        <v>6247436542</v>
      </c>
      <c r="P135" s="111">
        <v>0</v>
      </c>
      <c r="Q135" s="181">
        <f t="shared" si="70"/>
        <v>0.78682066524488825</v>
      </c>
      <c r="S135" s="112" t="s">
        <v>208</v>
      </c>
      <c r="T135" s="113" t="s">
        <v>302</v>
      </c>
      <c r="U135" s="113" t="s">
        <v>81</v>
      </c>
      <c r="V135" s="113" t="s">
        <v>234</v>
      </c>
      <c r="W135" s="87" t="str">
        <f t="shared" si="71"/>
        <v/>
      </c>
      <c r="X135" s="87" t="str">
        <f t="shared" si="71"/>
        <v/>
      </c>
    </row>
    <row r="136" spans="1:24" s="87" customFormat="1" ht="11.25" customHeight="1" x14ac:dyDescent="0.15">
      <c r="A136" s="96"/>
      <c r="B136" s="96"/>
      <c r="C136" s="96"/>
      <c r="D136" s="117"/>
      <c r="E136" s="96" t="str">
        <f t="shared" si="67"/>
        <v>234-005-001 도로교통법위반과태료(무인카메라)</v>
      </c>
      <c r="F136" s="179">
        <v>0</v>
      </c>
      <c r="G136" s="179">
        <v>5723286</v>
      </c>
      <c r="H136" s="179">
        <v>0</v>
      </c>
      <c r="I136" s="179">
        <v>0</v>
      </c>
      <c r="J136" s="179">
        <v>0</v>
      </c>
      <c r="K136" s="179">
        <v>0</v>
      </c>
      <c r="L136" s="179">
        <v>0</v>
      </c>
      <c r="M136" s="179">
        <v>110000</v>
      </c>
      <c r="N136" s="180">
        <f t="shared" si="68"/>
        <v>5613286</v>
      </c>
      <c r="O136" s="111">
        <f t="shared" si="69"/>
        <v>5613286</v>
      </c>
      <c r="P136" s="111">
        <v>0</v>
      </c>
      <c r="Q136" s="181">
        <f t="shared" si="70"/>
        <v>0</v>
      </c>
      <c r="S136" s="112" t="s">
        <v>208</v>
      </c>
      <c r="T136" s="113" t="s">
        <v>302</v>
      </c>
      <c r="U136" s="113" t="s">
        <v>81</v>
      </c>
      <c r="V136" s="113" t="s">
        <v>235</v>
      </c>
      <c r="W136" s="87" t="str">
        <f t="shared" si="71"/>
        <v/>
      </c>
      <c r="X136" s="87" t="str">
        <f t="shared" si="71"/>
        <v/>
      </c>
    </row>
    <row r="137" spans="1:24" s="87" customFormat="1" ht="11.25" customHeight="1" x14ac:dyDescent="0.15">
      <c r="A137" s="102"/>
      <c r="B137" s="102"/>
      <c r="C137" s="96"/>
      <c r="D137" s="107" t="str">
        <f>U138</f>
        <v>234-02 기타과태료</v>
      </c>
      <c r="E137" s="107"/>
      <c r="F137" s="108">
        <f t="shared" ref="F137:P137" si="72">SUM(F138:F188)</f>
        <v>-5846880</v>
      </c>
      <c r="G137" s="108">
        <f t="shared" si="72"/>
        <v>3473585100</v>
      </c>
      <c r="H137" s="108">
        <f t="shared" si="72"/>
        <v>13657710</v>
      </c>
      <c r="I137" s="108">
        <f t="shared" si="72"/>
        <v>41377990</v>
      </c>
      <c r="J137" s="108">
        <f t="shared" si="72"/>
        <v>0</v>
      </c>
      <c r="K137" s="108">
        <f t="shared" si="72"/>
        <v>150000</v>
      </c>
      <c r="L137" s="108">
        <f t="shared" si="72"/>
        <v>0</v>
      </c>
      <c r="M137" s="108">
        <f t="shared" si="72"/>
        <v>30184080</v>
      </c>
      <c r="N137" s="108">
        <f t="shared" si="72"/>
        <v>3402023030</v>
      </c>
      <c r="O137" s="108">
        <f t="shared" si="72"/>
        <v>3372023030</v>
      </c>
      <c r="P137" s="108">
        <f t="shared" si="72"/>
        <v>30000000</v>
      </c>
      <c r="Q137" s="178">
        <f t="shared" si="70"/>
        <v>1.1912185482370936</v>
      </c>
      <c r="U137" s="87" t="s">
        <v>434</v>
      </c>
      <c r="V137" s="87" t="s">
        <v>0</v>
      </c>
      <c r="W137" s="87" t="str">
        <f t="shared" si="71"/>
        <v/>
      </c>
      <c r="X137" s="87" t="str">
        <f t="shared" si="71"/>
        <v>기타과태료</v>
      </c>
    </row>
    <row r="138" spans="1:24" s="87" customFormat="1" ht="11.25" customHeight="1" x14ac:dyDescent="0.15">
      <c r="A138" s="96"/>
      <c r="B138" s="96"/>
      <c r="C138" s="96"/>
      <c r="D138" s="106"/>
      <c r="E138" s="96" t="str">
        <f t="shared" ref="E138:E188" si="73">V138</f>
        <v>234-102-000 건설기계관리법위반과태료</v>
      </c>
      <c r="F138" s="179">
        <v>548390</v>
      </c>
      <c r="G138" s="179">
        <v>142762350</v>
      </c>
      <c r="H138" s="179">
        <v>928720</v>
      </c>
      <c r="I138" s="179">
        <v>1909120</v>
      </c>
      <c r="J138" s="179">
        <v>0</v>
      </c>
      <c r="K138" s="179">
        <v>0</v>
      </c>
      <c r="L138" s="179">
        <v>0</v>
      </c>
      <c r="M138" s="179">
        <v>5667600</v>
      </c>
      <c r="N138" s="180">
        <f t="shared" ref="N138:N188" si="74">G138-I138-M138</f>
        <v>135185630</v>
      </c>
      <c r="O138" s="111">
        <f t="shared" ref="O138:O188" si="75">N138-P138</f>
        <v>135185630</v>
      </c>
      <c r="P138" s="111">
        <v>0</v>
      </c>
      <c r="Q138" s="181">
        <f t="shared" si="70"/>
        <v>1.337271346401905</v>
      </c>
      <c r="S138" s="112" t="s">
        <v>208</v>
      </c>
      <c r="T138" s="113" t="s">
        <v>302</v>
      </c>
      <c r="U138" s="113" t="s">
        <v>82</v>
      </c>
      <c r="V138" s="113" t="s">
        <v>236</v>
      </c>
      <c r="W138" s="87" t="str">
        <f t="shared" si="71"/>
        <v/>
      </c>
      <c r="X138" s="87" t="str">
        <f t="shared" si="71"/>
        <v/>
      </c>
    </row>
    <row r="139" spans="1:24" s="87" customFormat="1" ht="11.25" customHeight="1" x14ac:dyDescent="0.15">
      <c r="A139" s="96"/>
      <c r="B139" s="96"/>
      <c r="C139" s="96"/>
      <c r="D139" s="106"/>
      <c r="E139" s="96" t="str">
        <f t="shared" si="73"/>
        <v>234-103-000 건설산업기본법위반과태료</v>
      </c>
      <c r="F139" s="179">
        <v>30600</v>
      </c>
      <c r="G139" s="179">
        <v>3274900</v>
      </c>
      <c r="H139" s="179">
        <v>0</v>
      </c>
      <c r="I139" s="179">
        <v>0</v>
      </c>
      <c r="J139" s="179">
        <v>0</v>
      </c>
      <c r="K139" s="179">
        <v>0</v>
      </c>
      <c r="L139" s="179">
        <v>0</v>
      </c>
      <c r="M139" s="179">
        <v>0</v>
      </c>
      <c r="N139" s="180">
        <f t="shared" si="74"/>
        <v>3274900</v>
      </c>
      <c r="O139" s="111">
        <f t="shared" si="75"/>
        <v>3274900</v>
      </c>
      <c r="P139" s="111">
        <v>0</v>
      </c>
      <c r="Q139" s="181">
        <f t="shared" si="70"/>
        <v>0</v>
      </c>
      <c r="S139" s="112" t="s">
        <v>208</v>
      </c>
      <c r="T139" s="113" t="s">
        <v>302</v>
      </c>
      <c r="U139" s="113" t="s">
        <v>82</v>
      </c>
      <c r="V139" s="113" t="s">
        <v>237</v>
      </c>
      <c r="W139" s="87" t="str">
        <f t="shared" si="71"/>
        <v/>
      </c>
      <c r="X139" s="87" t="str">
        <f t="shared" si="71"/>
        <v/>
      </c>
    </row>
    <row r="140" spans="1:24" s="87" customFormat="1" ht="11.25" customHeight="1" x14ac:dyDescent="0.15">
      <c r="A140" s="96"/>
      <c r="B140" s="96"/>
      <c r="C140" s="96"/>
      <c r="D140" s="106"/>
      <c r="E140" s="96" t="str">
        <f t="shared" si="73"/>
        <v>234-106-000 부동산등기특별조치법위반과태료</v>
      </c>
      <c r="F140" s="179">
        <v>9300</v>
      </c>
      <c r="G140" s="179">
        <v>1767560</v>
      </c>
      <c r="H140" s="179">
        <v>0</v>
      </c>
      <c r="I140" s="179">
        <v>563720</v>
      </c>
      <c r="J140" s="179">
        <v>0</v>
      </c>
      <c r="K140" s="179">
        <v>0</v>
      </c>
      <c r="L140" s="179">
        <v>0</v>
      </c>
      <c r="M140" s="179">
        <v>0</v>
      </c>
      <c r="N140" s="180">
        <f t="shared" si="74"/>
        <v>1203840</v>
      </c>
      <c r="O140" s="111">
        <f t="shared" si="75"/>
        <v>1203840</v>
      </c>
      <c r="P140" s="111">
        <v>0</v>
      </c>
      <c r="Q140" s="181">
        <f t="shared" si="70"/>
        <v>31.892552445178662</v>
      </c>
      <c r="S140" s="112" t="s">
        <v>208</v>
      </c>
      <c r="T140" s="113" t="s">
        <v>302</v>
      </c>
      <c r="U140" s="113" t="s">
        <v>82</v>
      </c>
      <c r="V140" s="113" t="s">
        <v>238</v>
      </c>
      <c r="W140" s="87" t="str">
        <f t="shared" si="71"/>
        <v/>
      </c>
      <c r="X140" s="87" t="str">
        <f t="shared" si="71"/>
        <v/>
      </c>
    </row>
    <row r="141" spans="1:24" s="87" customFormat="1" ht="11.25" customHeight="1" x14ac:dyDescent="0.15">
      <c r="A141" s="96"/>
      <c r="B141" s="96"/>
      <c r="C141" s="96"/>
      <c r="D141" s="106"/>
      <c r="E141" s="96" t="str">
        <f t="shared" si="73"/>
        <v>234-107-000 공인중개사법위반과태료</v>
      </c>
      <c r="F141" s="179">
        <v>0</v>
      </c>
      <c r="G141" s="179">
        <v>28708590</v>
      </c>
      <c r="H141" s="179">
        <v>0</v>
      </c>
      <c r="I141" s="179">
        <v>100000</v>
      </c>
      <c r="J141" s="179">
        <v>0</v>
      </c>
      <c r="K141" s="179">
        <v>0</v>
      </c>
      <c r="L141" s="179">
        <v>0</v>
      </c>
      <c r="M141" s="179">
        <v>0</v>
      </c>
      <c r="N141" s="180">
        <f t="shared" si="74"/>
        <v>28608590</v>
      </c>
      <c r="O141" s="111">
        <f t="shared" si="75"/>
        <v>28608590</v>
      </c>
      <c r="P141" s="111">
        <v>0</v>
      </c>
      <c r="Q141" s="181">
        <f t="shared" si="70"/>
        <v>0.34832780014622799</v>
      </c>
      <c r="S141" s="112" t="s">
        <v>208</v>
      </c>
      <c r="T141" s="113" t="s">
        <v>302</v>
      </c>
      <c r="U141" s="113" t="s">
        <v>82</v>
      </c>
      <c r="V141" s="113" t="s">
        <v>239</v>
      </c>
      <c r="W141" s="87" t="str">
        <f t="shared" si="71"/>
        <v/>
      </c>
      <c r="X141" s="87" t="str">
        <f t="shared" si="71"/>
        <v/>
      </c>
    </row>
    <row r="142" spans="1:24" s="87" customFormat="1" ht="11.25" customHeight="1" x14ac:dyDescent="0.15">
      <c r="A142" s="96"/>
      <c r="B142" s="96"/>
      <c r="C142" s="96"/>
      <c r="D142" s="106"/>
      <c r="E142" s="96" t="str">
        <f t="shared" si="73"/>
        <v>234-107-001 공인중개사의업무위반과태료</v>
      </c>
      <c r="F142" s="179">
        <v>66000</v>
      </c>
      <c r="G142" s="179">
        <v>6295000</v>
      </c>
      <c r="H142" s="179">
        <v>0</v>
      </c>
      <c r="I142" s="179">
        <v>0</v>
      </c>
      <c r="J142" s="179">
        <v>0</v>
      </c>
      <c r="K142" s="179">
        <v>0</v>
      </c>
      <c r="L142" s="179">
        <v>0</v>
      </c>
      <c r="M142" s="179">
        <v>0</v>
      </c>
      <c r="N142" s="180">
        <f t="shared" si="74"/>
        <v>6295000</v>
      </c>
      <c r="O142" s="111">
        <f t="shared" si="75"/>
        <v>6295000</v>
      </c>
      <c r="P142" s="111">
        <v>0</v>
      </c>
      <c r="Q142" s="181">
        <f t="shared" si="70"/>
        <v>0</v>
      </c>
      <c r="S142" s="112" t="s">
        <v>208</v>
      </c>
      <c r="T142" s="113" t="s">
        <v>302</v>
      </c>
      <c r="U142" s="113" t="s">
        <v>82</v>
      </c>
      <c r="V142" s="113" t="s">
        <v>240</v>
      </c>
      <c r="W142" s="87" t="str">
        <f t="shared" si="71"/>
        <v/>
      </c>
      <c r="X142" s="87" t="str">
        <f t="shared" si="71"/>
        <v/>
      </c>
    </row>
    <row r="143" spans="1:24" s="87" customFormat="1" ht="11.25" customHeight="1" x14ac:dyDescent="0.15">
      <c r="A143" s="96"/>
      <c r="B143" s="96"/>
      <c r="C143" s="96"/>
      <c r="D143" s="106"/>
      <c r="E143" s="96" t="str">
        <f t="shared" si="73"/>
        <v>234-109-000 옥외광고물등관리법위반과태료</v>
      </c>
      <c r="F143" s="179">
        <v>5088660</v>
      </c>
      <c r="G143" s="179">
        <v>729671000</v>
      </c>
      <c r="H143" s="179">
        <v>0</v>
      </c>
      <c r="I143" s="179">
        <v>100000</v>
      </c>
      <c r="J143" s="179">
        <v>0</v>
      </c>
      <c r="K143" s="179">
        <v>0</v>
      </c>
      <c r="L143" s="179">
        <v>0</v>
      </c>
      <c r="M143" s="179">
        <v>1260000</v>
      </c>
      <c r="N143" s="180">
        <f t="shared" si="74"/>
        <v>728311000</v>
      </c>
      <c r="O143" s="111">
        <f t="shared" si="75"/>
        <v>728311000</v>
      </c>
      <c r="P143" s="111">
        <v>0</v>
      </c>
      <c r="Q143" s="181">
        <f t="shared" si="70"/>
        <v>1.3704806686849277E-2</v>
      </c>
      <c r="S143" s="112" t="s">
        <v>208</v>
      </c>
      <c r="T143" s="113" t="s">
        <v>302</v>
      </c>
      <c r="U143" s="113" t="s">
        <v>82</v>
      </c>
      <c r="V143" s="113" t="s">
        <v>241</v>
      </c>
      <c r="W143" s="87" t="str">
        <f t="shared" si="71"/>
        <v/>
      </c>
      <c r="X143" s="87" t="str">
        <f t="shared" si="71"/>
        <v/>
      </c>
    </row>
    <row r="144" spans="1:24" s="87" customFormat="1" ht="11.25" customHeight="1" x14ac:dyDescent="0.15">
      <c r="A144" s="96"/>
      <c r="B144" s="96"/>
      <c r="C144" s="96"/>
      <c r="D144" s="106"/>
      <c r="E144" s="96" t="str">
        <f t="shared" si="73"/>
        <v>234-110-000 민간임대주택법위반과태료</v>
      </c>
      <c r="F144" s="179">
        <v>-18036000</v>
      </c>
      <c r="G144" s="179">
        <v>1207188000</v>
      </c>
      <c r="H144" s="179">
        <v>5000000</v>
      </c>
      <c r="I144" s="179">
        <v>5000000</v>
      </c>
      <c r="J144" s="179">
        <v>0</v>
      </c>
      <c r="K144" s="179">
        <v>0</v>
      </c>
      <c r="L144" s="179">
        <v>0</v>
      </c>
      <c r="M144" s="179">
        <v>0</v>
      </c>
      <c r="N144" s="180">
        <f t="shared" si="74"/>
        <v>1202188000</v>
      </c>
      <c r="O144" s="111">
        <f t="shared" si="75"/>
        <v>1172188000</v>
      </c>
      <c r="P144" s="111">
        <v>30000000</v>
      </c>
      <c r="Q144" s="181">
        <f t="shared" si="70"/>
        <v>0.41418569435746544</v>
      </c>
      <c r="S144" s="112" t="s">
        <v>208</v>
      </c>
      <c r="T144" s="113" t="s">
        <v>302</v>
      </c>
      <c r="U144" s="113" t="s">
        <v>82</v>
      </c>
      <c r="V144" s="113" t="s">
        <v>242</v>
      </c>
      <c r="W144" s="87" t="str">
        <f t="shared" si="71"/>
        <v/>
      </c>
      <c r="X144" s="87" t="str">
        <f t="shared" si="71"/>
        <v/>
      </c>
    </row>
    <row r="145" spans="1:24" s="87" customFormat="1" ht="11.25" customHeight="1" x14ac:dyDescent="0.15">
      <c r="A145" s="96"/>
      <c r="B145" s="96"/>
      <c r="C145" s="96"/>
      <c r="D145" s="106"/>
      <c r="E145" s="96" t="str">
        <f t="shared" si="73"/>
        <v>234-112-000 건축법위반과태료</v>
      </c>
      <c r="F145" s="179">
        <v>15490</v>
      </c>
      <c r="G145" s="179">
        <v>4203580</v>
      </c>
      <c r="H145" s="179">
        <v>0</v>
      </c>
      <c r="I145" s="179">
        <v>0</v>
      </c>
      <c r="J145" s="179">
        <v>0</v>
      </c>
      <c r="K145" s="179">
        <v>0</v>
      </c>
      <c r="L145" s="179">
        <v>0</v>
      </c>
      <c r="M145" s="179">
        <v>0</v>
      </c>
      <c r="N145" s="180">
        <f t="shared" si="74"/>
        <v>4203580</v>
      </c>
      <c r="O145" s="111">
        <f t="shared" si="75"/>
        <v>4203580</v>
      </c>
      <c r="P145" s="111">
        <v>0</v>
      </c>
      <c r="Q145" s="181">
        <f t="shared" si="70"/>
        <v>0</v>
      </c>
      <c r="S145" s="112" t="s">
        <v>208</v>
      </c>
      <c r="T145" s="113" t="s">
        <v>302</v>
      </c>
      <c r="U145" s="113" t="s">
        <v>82</v>
      </c>
      <c r="V145" s="113" t="s">
        <v>243</v>
      </c>
      <c r="W145" s="87" t="str">
        <f t="shared" si="71"/>
        <v/>
      </c>
      <c r="X145" s="87" t="str">
        <f t="shared" si="71"/>
        <v/>
      </c>
    </row>
    <row r="146" spans="1:24" s="87" customFormat="1" ht="11.25" customHeight="1" x14ac:dyDescent="0.15">
      <c r="A146" s="96"/>
      <c r="B146" s="96"/>
      <c r="C146" s="96"/>
      <c r="D146" s="106"/>
      <c r="E146" s="96" t="str">
        <f t="shared" si="73"/>
        <v>234-116-000 부동산거래신고법위반과태료</v>
      </c>
      <c r="F146" s="179">
        <v>2135740</v>
      </c>
      <c r="G146" s="179">
        <v>275344700</v>
      </c>
      <c r="H146" s="179">
        <v>1593000</v>
      </c>
      <c r="I146" s="179">
        <v>1593000</v>
      </c>
      <c r="J146" s="179">
        <v>0</v>
      </c>
      <c r="K146" s="179">
        <v>0</v>
      </c>
      <c r="L146" s="179">
        <v>0</v>
      </c>
      <c r="M146" s="179">
        <v>0</v>
      </c>
      <c r="N146" s="180">
        <f t="shared" si="74"/>
        <v>273751700</v>
      </c>
      <c r="O146" s="111">
        <f t="shared" si="75"/>
        <v>273751700</v>
      </c>
      <c r="P146" s="111">
        <v>0</v>
      </c>
      <c r="Q146" s="181">
        <f t="shared" si="70"/>
        <v>0.57854754422365862</v>
      </c>
      <c r="S146" s="112" t="s">
        <v>208</v>
      </c>
      <c r="T146" s="113" t="s">
        <v>302</v>
      </c>
      <c r="U146" s="113" t="s">
        <v>82</v>
      </c>
      <c r="V146" s="113" t="s">
        <v>244</v>
      </c>
      <c r="W146" s="87" t="str">
        <f t="shared" si="71"/>
        <v/>
      </c>
      <c r="X146" s="87" t="str">
        <f t="shared" si="71"/>
        <v/>
      </c>
    </row>
    <row r="147" spans="1:24" s="87" customFormat="1" ht="11.25" customHeight="1" x14ac:dyDescent="0.15">
      <c r="A147" s="96"/>
      <c r="B147" s="96"/>
      <c r="C147" s="96"/>
      <c r="D147" s="106"/>
      <c r="E147" s="96" t="str">
        <f t="shared" si="73"/>
        <v>234-119-000 건설기술진흥법위반과태료</v>
      </c>
      <c r="F147" s="179">
        <v>9000</v>
      </c>
      <c r="G147" s="179">
        <v>781500</v>
      </c>
      <c r="H147" s="179">
        <v>0</v>
      </c>
      <c r="I147" s="179">
        <v>0</v>
      </c>
      <c r="J147" s="179">
        <v>0</v>
      </c>
      <c r="K147" s="179">
        <v>0</v>
      </c>
      <c r="L147" s="179">
        <v>0</v>
      </c>
      <c r="M147" s="179">
        <v>0</v>
      </c>
      <c r="N147" s="180">
        <f t="shared" si="74"/>
        <v>781500</v>
      </c>
      <c r="O147" s="111">
        <f t="shared" si="75"/>
        <v>781500</v>
      </c>
      <c r="P147" s="111">
        <v>0</v>
      </c>
      <c r="Q147" s="181">
        <f t="shared" si="70"/>
        <v>0</v>
      </c>
      <c r="S147" s="112" t="s">
        <v>208</v>
      </c>
      <c r="T147" s="113" t="s">
        <v>302</v>
      </c>
      <c r="U147" s="113" t="s">
        <v>82</v>
      </c>
      <c r="V147" s="113" t="s">
        <v>245</v>
      </c>
      <c r="W147" s="87" t="str">
        <f t="shared" si="71"/>
        <v/>
      </c>
      <c r="X147" s="87" t="str">
        <f t="shared" si="71"/>
        <v/>
      </c>
    </row>
    <row r="148" spans="1:24" s="87" customFormat="1" ht="11.25" customHeight="1" x14ac:dyDescent="0.15">
      <c r="A148" s="96"/>
      <c r="B148" s="96"/>
      <c r="C148" s="96"/>
      <c r="D148" s="106"/>
      <c r="E148" s="96" t="str">
        <f t="shared" si="73"/>
        <v>234-120-000 공동주택관리법위반과태료</v>
      </c>
      <c r="F148" s="179">
        <v>67200</v>
      </c>
      <c r="G148" s="179">
        <v>6886400</v>
      </c>
      <c r="H148" s="179">
        <v>0</v>
      </c>
      <c r="I148" s="179">
        <v>0</v>
      </c>
      <c r="J148" s="179">
        <v>0</v>
      </c>
      <c r="K148" s="179">
        <v>0</v>
      </c>
      <c r="L148" s="179">
        <v>0</v>
      </c>
      <c r="M148" s="179">
        <v>0</v>
      </c>
      <c r="N148" s="180">
        <f t="shared" si="74"/>
        <v>6886400</v>
      </c>
      <c r="O148" s="111">
        <f t="shared" si="75"/>
        <v>6886400</v>
      </c>
      <c r="P148" s="111">
        <v>0</v>
      </c>
      <c r="Q148" s="181">
        <f t="shared" si="70"/>
        <v>0</v>
      </c>
      <c r="S148" s="112" t="s">
        <v>208</v>
      </c>
      <c r="T148" s="113" t="s">
        <v>302</v>
      </c>
      <c r="U148" s="113" t="s">
        <v>82</v>
      </c>
      <c r="V148" s="113" t="s">
        <v>246</v>
      </c>
      <c r="W148" s="87" t="str">
        <f t="shared" si="71"/>
        <v/>
      </c>
      <c r="X148" s="87" t="str">
        <f t="shared" si="71"/>
        <v/>
      </c>
    </row>
    <row r="149" spans="1:24" s="87" customFormat="1" ht="11.25" customHeight="1" x14ac:dyDescent="0.15">
      <c r="A149" s="96"/>
      <c r="B149" s="96"/>
      <c r="C149" s="96"/>
      <c r="D149" s="106"/>
      <c r="E149" s="96" t="str">
        <f t="shared" si="73"/>
        <v>234-123-001 수산물품질관리법위반과태료</v>
      </c>
      <c r="F149" s="179">
        <v>0</v>
      </c>
      <c r="G149" s="179">
        <v>50000</v>
      </c>
      <c r="H149" s="179">
        <v>0</v>
      </c>
      <c r="I149" s="179">
        <v>0</v>
      </c>
      <c r="J149" s="179">
        <v>0</v>
      </c>
      <c r="K149" s="179">
        <v>0</v>
      </c>
      <c r="L149" s="179">
        <v>0</v>
      </c>
      <c r="M149" s="179">
        <v>0</v>
      </c>
      <c r="N149" s="180">
        <f t="shared" si="74"/>
        <v>50000</v>
      </c>
      <c r="O149" s="111">
        <f t="shared" si="75"/>
        <v>50000</v>
      </c>
      <c r="P149" s="111">
        <v>0</v>
      </c>
      <c r="Q149" s="181">
        <f t="shared" si="70"/>
        <v>0</v>
      </c>
      <c r="S149" s="112" t="s">
        <v>208</v>
      </c>
      <c r="T149" s="113" t="s">
        <v>302</v>
      </c>
      <c r="U149" s="113" t="s">
        <v>82</v>
      </c>
      <c r="V149" s="113" t="s">
        <v>247</v>
      </c>
      <c r="W149" s="87" t="str">
        <f t="shared" si="71"/>
        <v/>
      </c>
      <c r="X149" s="87" t="str">
        <f t="shared" si="71"/>
        <v/>
      </c>
    </row>
    <row r="150" spans="1:24" s="87" customFormat="1" ht="11.25" customHeight="1" x14ac:dyDescent="0.15">
      <c r="A150" s="96"/>
      <c r="B150" s="96"/>
      <c r="C150" s="96"/>
      <c r="D150" s="106"/>
      <c r="E150" s="96" t="str">
        <f t="shared" si="73"/>
        <v>234-142-000 축산물위생관리법위반과태료</v>
      </c>
      <c r="F150" s="179">
        <v>7200</v>
      </c>
      <c r="G150" s="179">
        <v>856400</v>
      </c>
      <c r="H150" s="179">
        <v>0</v>
      </c>
      <c r="I150" s="179">
        <v>210800</v>
      </c>
      <c r="J150" s="179">
        <v>0</v>
      </c>
      <c r="K150" s="179">
        <v>0</v>
      </c>
      <c r="L150" s="179">
        <v>0</v>
      </c>
      <c r="M150" s="179">
        <v>0</v>
      </c>
      <c r="N150" s="180">
        <f t="shared" si="74"/>
        <v>645600</v>
      </c>
      <c r="O150" s="111">
        <f t="shared" si="75"/>
        <v>645600</v>
      </c>
      <c r="P150" s="111">
        <v>0</v>
      </c>
      <c r="Q150" s="181">
        <f t="shared" si="70"/>
        <v>24.614666043904716</v>
      </c>
      <c r="S150" s="112" t="s">
        <v>208</v>
      </c>
      <c r="T150" s="113" t="s">
        <v>302</v>
      </c>
      <c r="U150" s="113" t="s">
        <v>82</v>
      </c>
      <c r="V150" s="113" t="s">
        <v>248</v>
      </c>
      <c r="W150" s="87" t="str">
        <f t="shared" si="71"/>
        <v/>
      </c>
      <c r="X150" s="87" t="str">
        <f t="shared" si="71"/>
        <v/>
      </c>
    </row>
    <row r="151" spans="1:24" s="87" customFormat="1" ht="11.25" customHeight="1" x14ac:dyDescent="0.15">
      <c r="A151" s="96"/>
      <c r="B151" s="96"/>
      <c r="C151" s="96"/>
      <c r="D151" s="106"/>
      <c r="E151" s="96" t="str">
        <f t="shared" si="73"/>
        <v>234-159-000 의료법위반과태료</v>
      </c>
      <c r="F151" s="179">
        <v>12000</v>
      </c>
      <c r="G151" s="179">
        <v>1174000</v>
      </c>
      <c r="H151" s="179">
        <v>0</v>
      </c>
      <c r="I151" s="179">
        <v>0</v>
      </c>
      <c r="J151" s="179">
        <v>0</v>
      </c>
      <c r="K151" s="179">
        <v>0</v>
      </c>
      <c r="L151" s="179">
        <v>0</v>
      </c>
      <c r="M151" s="179">
        <v>0</v>
      </c>
      <c r="N151" s="180">
        <f t="shared" si="74"/>
        <v>1174000</v>
      </c>
      <c r="O151" s="111">
        <f t="shared" si="75"/>
        <v>1174000</v>
      </c>
      <c r="P151" s="111">
        <v>0</v>
      </c>
      <c r="Q151" s="181">
        <f t="shared" si="70"/>
        <v>0</v>
      </c>
      <c r="S151" s="112" t="s">
        <v>208</v>
      </c>
      <c r="T151" s="113" t="s">
        <v>302</v>
      </c>
      <c r="U151" s="113" t="s">
        <v>82</v>
      </c>
      <c r="V151" s="113" t="s">
        <v>249</v>
      </c>
      <c r="W151" s="87" t="str">
        <f t="shared" si="71"/>
        <v/>
      </c>
      <c r="X151" s="87" t="str">
        <f t="shared" si="71"/>
        <v/>
      </c>
    </row>
    <row r="152" spans="1:24" s="87" customFormat="1" ht="11.25" customHeight="1" x14ac:dyDescent="0.15">
      <c r="A152" s="96"/>
      <c r="B152" s="96"/>
      <c r="C152" s="96"/>
      <c r="D152" s="106"/>
      <c r="E152" s="96" t="str">
        <f t="shared" si="73"/>
        <v>234-163-000 노동조합및노동관계조정법위반과태료</v>
      </c>
      <c r="F152" s="179">
        <v>24000</v>
      </c>
      <c r="G152" s="179">
        <v>2684000</v>
      </c>
      <c r="H152" s="179">
        <v>0</v>
      </c>
      <c r="I152" s="179">
        <v>0</v>
      </c>
      <c r="J152" s="179">
        <v>0</v>
      </c>
      <c r="K152" s="179">
        <v>0</v>
      </c>
      <c r="L152" s="179">
        <v>0</v>
      </c>
      <c r="M152" s="179">
        <v>0</v>
      </c>
      <c r="N152" s="180">
        <f t="shared" si="74"/>
        <v>2684000</v>
      </c>
      <c r="O152" s="111">
        <f t="shared" si="75"/>
        <v>2684000</v>
      </c>
      <c r="P152" s="111">
        <v>0</v>
      </c>
      <c r="Q152" s="181">
        <f t="shared" si="70"/>
        <v>0</v>
      </c>
      <c r="S152" s="112" t="s">
        <v>208</v>
      </c>
      <c r="T152" s="113" t="s">
        <v>302</v>
      </c>
      <c r="U152" s="113" t="s">
        <v>82</v>
      </c>
      <c r="V152" s="113" t="s">
        <v>250</v>
      </c>
      <c r="W152" s="87" t="str">
        <f t="shared" si="71"/>
        <v/>
      </c>
      <c r="X152" s="87" t="str">
        <f t="shared" si="71"/>
        <v/>
      </c>
    </row>
    <row r="153" spans="1:24" s="87" customFormat="1" ht="11.25" customHeight="1" x14ac:dyDescent="0.15">
      <c r="A153" s="96"/>
      <c r="B153" s="96"/>
      <c r="C153" s="96"/>
      <c r="D153" s="106"/>
      <c r="E153" s="96" t="str">
        <f t="shared" si="73"/>
        <v>234-164-000 사회복지사업법위반과태료</v>
      </c>
      <c r="F153" s="179">
        <v>0</v>
      </c>
      <c r="G153" s="179">
        <v>1770000</v>
      </c>
      <c r="H153" s="179">
        <v>0</v>
      </c>
      <c r="I153" s="179">
        <v>0</v>
      </c>
      <c r="J153" s="179">
        <v>0</v>
      </c>
      <c r="K153" s="179">
        <v>0</v>
      </c>
      <c r="L153" s="179">
        <v>0</v>
      </c>
      <c r="M153" s="179">
        <v>0</v>
      </c>
      <c r="N153" s="180">
        <f t="shared" si="74"/>
        <v>1770000</v>
      </c>
      <c r="O153" s="111">
        <f t="shared" si="75"/>
        <v>1770000</v>
      </c>
      <c r="P153" s="111">
        <v>0</v>
      </c>
      <c r="Q153" s="181">
        <f t="shared" si="70"/>
        <v>0</v>
      </c>
      <c r="S153" s="112" t="s">
        <v>208</v>
      </c>
      <c r="T153" s="113" t="s">
        <v>302</v>
      </c>
      <c r="U153" s="113" t="s">
        <v>82</v>
      </c>
      <c r="V153" s="113" t="s">
        <v>251</v>
      </c>
      <c r="W153" s="87" t="str">
        <f t="shared" si="71"/>
        <v/>
      </c>
      <c r="X153" s="87" t="str">
        <f t="shared" si="71"/>
        <v/>
      </c>
    </row>
    <row r="154" spans="1:24" s="87" customFormat="1" ht="11.25" customHeight="1" x14ac:dyDescent="0.15">
      <c r="A154" s="96"/>
      <c r="B154" s="96"/>
      <c r="C154" s="96"/>
      <c r="D154" s="106"/>
      <c r="E154" s="96" t="str">
        <f t="shared" si="73"/>
        <v>234-166-001 장애인자동차표지위반과태료</v>
      </c>
      <c r="F154" s="179">
        <v>-1823600</v>
      </c>
      <c r="G154" s="179">
        <v>66776600</v>
      </c>
      <c r="H154" s="179">
        <v>0</v>
      </c>
      <c r="I154" s="179">
        <v>4992180</v>
      </c>
      <c r="J154" s="179">
        <v>0</v>
      </c>
      <c r="K154" s="179">
        <v>0</v>
      </c>
      <c r="L154" s="179">
        <v>0</v>
      </c>
      <c r="M154" s="179">
        <v>0</v>
      </c>
      <c r="N154" s="180">
        <f t="shared" si="74"/>
        <v>61784420</v>
      </c>
      <c r="O154" s="111">
        <f t="shared" si="75"/>
        <v>61784420</v>
      </c>
      <c r="P154" s="111">
        <v>0</v>
      </c>
      <c r="Q154" s="181">
        <f>IFERROR((I154/G154)*100,"")</f>
        <v>7.4759421713594287</v>
      </c>
      <c r="S154" s="112" t="s">
        <v>208</v>
      </c>
      <c r="T154" s="113" t="s">
        <v>302</v>
      </c>
      <c r="U154" s="113" t="s">
        <v>82</v>
      </c>
      <c r="V154" s="113" t="s">
        <v>252</v>
      </c>
      <c r="W154" s="87" t="str">
        <f t="shared" si="71"/>
        <v/>
      </c>
      <c r="X154" s="87" t="str">
        <f t="shared" si="71"/>
        <v/>
      </c>
    </row>
    <row r="155" spans="1:24" s="87" customFormat="1" ht="11.25" customHeight="1" x14ac:dyDescent="0.15">
      <c r="A155" s="96"/>
      <c r="B155" s="96"/>
      <c r="C155" s="96"/>
      <c r="D155" s="117"/>
      <c r="E155" s="96" t="str">
        <f t="shared" si="73"/>
        <v>234-169-000 영유아보육법위반과태료</v>
      </c>
      <c r="F155" s="179">
        <v>0</v>
      </c>
      <c r="G155" s="179">
        <v>0</v>
      </c>
      <c r="H155" s="179">
        <v>0</v>
      </c>
      <c r="I155" s="179">
        <v>0</v>
      </c>
      <c r="J155" s="179">
        <v>0</v>
      </c>
      <c r="K155" s="179">
        <v>0</v>
      </c>
      <c r="L155" s="179">
        <v>0</v>
      </c>
      <c r="M155" s="179">
        <v>0</v>
      </c>
      <c r="N155" s="180">
        <f t="shared" si="74"/>
        <v>0</v>
      </c>
      <c r="O155" s="111">
        <f t="shared" si="75"/>
        <v>0</v>
      </c>
      <c r="P155" s="111">
        <v>0</v>
      </c>
      <c r="Q155" s="181" t="str">
        <f>IFERROR((I155/G155)*100,"")</f>
        <v/>
      </c>
      <c r="S155" s="112" t="s">
        <v>208</v>
      </c>
      <c r="T155" s="113" t="s">
        <v>302</v>
      </c>
      <c r="U155" s="113" t="s">
        <v>82</v>
      </c>
      <c r="V155" s="113" t="s">
        <v>303</v>
      </c>
      <c r="W155" s="87" t="str">
        <f t="shared" si="71"/>
        <v/>
      </c>
      <c r="X155" s="87" t="str">
        <f t="shared" si="71"/>
        <v/>
      </c>
    </row>
    <row r="156" spans="1:24" s="87" customFormat="1" ht="11.25" customHeight="1" x14ac:dyDescent="0.15">
      <c r="A156" s="96"/>
      <c r="B156" s="96"/>
      <c r="C156" s="96"/>
      <c r="D156" s="117"/>
      <c r="E156" s="96" t="str">
        <f t="shared" si="73"/>
        <v>234-174-000 전자상거래등에서의소비자보호에관한법률위반과태료</v>
      </c>
      <c r="F156" s="179">
        <v>244800</v>
      </c>
      <c r="G156" s="179">
        <v>27535800</v>
      </c>
      <c r="H156" s="179">
        <v>0</v>
      </c>
      <c r="I156" s="179">
        <v>0</v>
      </c>
      <c r="J156" s="179">
        <v>0</v>
      </c>
      <c r="K156" s="179">
        <v>0</v>
      </c>
      <c r="L156" s="179">
        <v>0</v>
      </c>
      <c r="M156" s="179">
        <v>0</v>
      </c>
      <c r="N156" s="180">
        <f t="shared" si="74"/>
        <v>27535800</v>
      </c>
      <c r="O156" s="111">
        <f t="shared" si="75"/>
        <v>27535800</v>
      </c>
      <c r="P156" s="111">
        <v>0</v>
      </c>
      <c r="Q156" s="181">
        <f t="shared" ref="Q156:Q187" si="76">IFERROR((I156/G156)*100,"")</f>
        <v>0</v>
      </c>
      <c r="S156" s="112" t="s">
        <v>208</v>
      </c>
      <c r="T156" s="113" t="s">
        <v>302</v>
      </c>
      <c r="U156" s="113" t="s">
        <v>82</v>
      </c>
      <c r="V156" s="113" t="s">
        <v>253</v>
      </c>
      <c r="W156" s="87" t="str">
        <f t="shared" si="71"/>
        <v/>
      </c>
      <c r="X156" s="87" t="str">
        <f t="shared" si="71"/>
        <v/>
      </c>
    </row>
    <row r="157" spans="1:24" s="87" customFormat="1" ht="11.25" customHeight="1" x14ac:dyDescent="0.15">
      <c r="A157" s="96"/>
      <c r="B157" s="96"/>
      <c r="C157" s="96"/>
      <c r="D157" s="117"/>
      <c r="E157" s="96" t="str">
        <f t="shared" si="73"/>
        <v>234-179-001 장애인주차구역위반과태료</v>
      </c>
      <c r="F157" s="179">
        <v>3805900</v>
      </c>
      <c r="G157" s="179">
        <v>518325750</v>
      </c>
      <c r="H157" s="179">
        <v>5484400</v>
      </c>
      <c r="I157" s="179">
        <v>18368980</v>
      </c>
      <c r="J157" s="179">
        <v>0</v>
      </c>
      <c r="K157" s="179">
        <v>0</v>
      </c>
      <c r="L157" s="179">
        <v>0</v>
      </c>
      <c r="M157" s="179">
        <v>2274600</v>
      </c>
      <c r="N157" s="180">
        <f t="shared" si="74"/>
        <v>497682170</v>
      </c>
      <c r="O157" s="111">
        <f t="shared" si="75"/>
        <v>497682170</v>
      </c>
      <c r="P157" s="111">
        <v>0</v>
      </c>
      <c r="Q157" s="181">
        <f t="shared" si="76"/>
        <v>3.5439065105293341</v>
      </c>
      <c r="S157" s="112" t="s">
        <v>208</v>
      </c>
      <c r="T157" s="113" t="s">
        <v>302</v>
      </c>
      <c r="U157" s="113" t="s">
        <v>82</v>
      </c>
      <c r="V157" s="113" t="s">
        <v>254</v>
      </c>
      <c r="W157" s="87" t="str">
        <f t="shared" si="71"/>
        <v/>
      </c>
      <c r="X157" s="87" t="str">
        <f t="shared" si="71"/>
        <v/>
      </c>
    </row>
    <row r="158" spans="1:24" s="87" customFormat="1" ht="11.25" customHeight="1" x14ac:dyDescent="0.15">
      <c r="A158" s="96"/>
      <c r="B158" s="96"/>
      <c r="C158" s="96"/>
      <c r="D158" s="117"/>
      <c r="E158" s="96" t="str">
        <f t="shared" si="73"/>
        <v>234-179-002 장애인전용주차구역주차방해행위과태료</v>
      </c>
      <c r="F158" s="179">
        <v>-311330</v>
      </c>
      <c r="G158" s="179">
        <v>18604480</v>
      </c>
      <c r="H158" s="179">
        <v>0</v>
      </c>
      <c r="I158" s="179">
        <v>1033000</v>
      </c>
      <c r="J158" s="179">
        <v>0</v>
      </c>
      <c r="K158" s="179">
        <v>0</v>
      </c>
      <c r="L158" s="179">
        <v>0</v>
      </c>
      <c r="M158" s="179">
        <v>0</v>
      </c>
      <c r="N158" s="180">
        <f t="shared" si="74"/>
        <v>17571480</v>
      </c>
      <c r="O158" s="111">
        <f t="shared" si="75"/>
        <v>17571480</v>
      </c>
      <c r="P158" s="111">
        <v>0</v>
      </c>
      <c r="Q158" s="181">
        <f t="shared" si="76"/>
        <v>5.5524260823199576</v>
      </c>
      <c r="S158" s="112" t="s">
        <v>208</v>
      </c>
      <c r="T158" s="113" t="s">
        <v>302</v>
      </c>
      <c r="U158" s="113" t="s">
        <v>82</v>
      </c>
      <c r="V158" s="113" t="s">
        <v>255</v>
      </c>
      <c r="W158" s="87" t="str">
        <f t="shared" si="71"/>
        <v/>
      </c>
      <c r="X158" s="87" t="str">
        <f t="shared" si="71"/>
        <v/>
      </c>
    </row>
    <row r="159" spans="1:24" s="87" customFormat="1" ht="11.25" customHeight="1" x14ac:dyDescent="0.15">
      <c r="A159" s="96"/>
      <c r="B159" s="96"/>
      <c r="C159" s="96"/>
      <c r="D159" s="117"/>
      <c r="E159" s="96" t="str">
        <f t="shared" si="73"/>
        <v>234-183-000 노인장기요양보험법위반과태료</v>
      </c>
      <c r="F159" s="179">
        <v>36000</v>
      </c>
      <c r="G159" s="179">
        <v>1593000</v>
      </c>
      <c r="H159" s="179">
        <v>0</v>
      </c>
      <c r="I159" s="179">
        <v>0</v>
      </c>
      <c r="J159" s="179">
        <v>0</v>
      </c>
      <c r="K159" s="179">
        <v>0</v>
      </c>
      <c r="L159" s="179">
        <v>0</v>
      </c>
      <c r="M159" s="179">
        <v>0</v>
      </c>
      <c r="N159" s="180">
        <f t="shared" si="74"/>
        <v>1593000</v>
      </c>
      <c r="O159" s="111">
        <f t="shared" si="75"/>
        <v>1593000</v>
      </c>
      <c r="P159" s="111">
        <v>0</v>
      </c>
      <c r="Q159" s="181">
        <f t="shared" si="76"/>
        <v>0</v>
      </c>
      <c r="S159" s="112" t="s">
        <v>208</v>
      </c>
      <c r="T159" s="113" t="s">
        <v>302</v>
      </c>
      <c r="U159" s="113" t="s">
        <v>82</v>
      </c>
      <c r="V159" s="113" t="s">
        <v>256</v>
      </c>
      <c r="W159" s="87" t="str">
        <f t="shared" si="71"/>
        <v/>
      </c>
      <c r="X159" s="87" t="str">
        <f t="shared" si="71"/>
        <v/>
      </c>
    </row>
    <row r="160" spans="1:24" s="87" customFormat="1" ht="11.25" customHeight="1" x14ac:dyDescent="0.15">
      <c r="A160" s="96"/>
      <c r="B160" s="96"/>
      <c r="C160" s="96"/>
      <c r="D160" s="117"/>
      <c r="E160" s="96" t="str">
        <f t="shared" si="73"/>
        <v>234-186-000 감염병예방법위반과태료</v>
      </c>
      <c r="F160" s="179">
        <v>418350</v>
      </c>
      <c r="G160" s="179">
        <v>45828710</v>
      </c>
      <c r="H160" s="179">
        <v>116790</v>
      </c>
      <c r="I160" s="179">
        <v>1187150</v>
      </c>
      <c r="J160" s="179">
        <v>0</v>
      </c>
      <c r="K160" s="179">
        <v>0</v>
      </c>
      <c r="L160" s="179">
        <v>0</v>
      </c>
      <c r="M160" s="179">
        <v>0</v>
      </c>
      <c r="N160" s="180">
        <f t="shared" si="74"/>
        <v>44641560</v>
      </c>
      <c r="O160" s="111">
        <f t="shared" si="75"/>
        <v>44641560</v>
      </c>
      <c r="P160" s="111">
        <v>0</v>
      </c>
      <c r="Q160" s="181">
        <f t="shared" si="76"/>
        <v>2.590406755939672</v>
      </c>
      <c r="S160" s="112" t="s">
        <v>208</v>
      </c>
      <c r="T160" s="113" t="s">
        <v>302</v>
      </c>
      <c r="U160" s="113" t="s">
        <v>82</v>
      </c>
      <c r="V160" s="113" t="s">
        <v>257</v>
      </c>
      <c r="W160" s="87" t="str">
        <f t="shared" si="71"/>
        <v/>
      </c>
      <c r="X160" s="87" t="str">
        <f t="shared" si="71"/>
        <v/>
      </c>
    </row>
    <row r="161" spans="1:24" s="87" customFormat="1" ht="11.25" customHeight="1" x14ac:dyDescent="0.15">
      <c r="A161" s="96"/>
      <c r="B161" s="96"/>
      <c r="C161" s="96"/>
      <c r="D161" s="117"/>
      <c r="E161" s="96" t="str">
        <f t="shared" si="73"/>
        <v>234-187-000 금연구역흡연위반과태료</v>
      </c>
      <c r="F161" s="179">
        <v>43220</v>
      </c>
      <c r="G161" s="179">
        <v>4810450</v>
      </c>
      <c r="H161" s="179">
        <v>0</v>
      </c>
      <c r="I161" s="179">
        <v>374900</v>
      </c>
      <c r="J161" s="179">
        <v>0</v>
      </c>
      <c r="K161" s="179">
        <v>0</v>
      </c>
      <c r="L161" s="179">
        <v>0</v>
      </c>
      <c r="M161" s="179">
        <v>0</v>
      </c>
      <c r="N161" s="180">
        <f t="shared" si="74"/>
        <v>4435550</v>
      </c>
      <c r="O161" s="111">
        <f t="shared" si="75"/>
        <v>4435550</v>
      </c>
      <c r="P161" s="111">
        <v>0</v>
      </c>
      <c r="Q161" s="181">
        <f t="shared" si="76"/>
        <v>7.7934496772651212</v>
      </c>
      <c r="S161" s="112" t="s">
        <v>208</v>
      </c>
      <c r="T161" s="113" t="s">
        <v>302</v>
      </c>
      <c r="U161" s="113" t="s">
        <v>82</v>
      </c>
      <c r="V161" s="113" t="s">
        <v>258</v>
      </c>
      <c r="W161" s="87" t="str">
        <f t="shared" si="71"/>
        <v/>
      </c>
      <c r="X161" s="87" t="str">
        <f t="shared" si="71"/>
        <v/>
      </c>
    </row>
    <row r="162" spans="1:24" s="87" customFormat="1" ht="11.25" customHeight="1" x14ac:dyDescent="0.15">
      <c r="A162" s="96"/>
      <c r="B162" s="96"/>
      <c r="C162" s="96"/>
      <c r="D162" s="117"/>
      <c r="E162" s="96" t="str">
        <f t="shared" si="73"/>
        <v>234-187-001 국민건강증진법위반과태료</v>
      </c>
      <c r="F162" s="179">
        <v>45360</v>
      </c>
      <c r="G162" s="179">
        <v>13983530</v>
      </c>
      <c r="H162" s="179">
        <v>0</v>
      </c>
      <c r="I162" s="179">
        <v>0</v>
      </c>
      <c r="J162" s="179">
        <v>0</v>
      </c>
      <c r="K162" s="179">
        <v>0</v>
      </c>
      <c r="L162" s="179">
        <v>0</v>
      </c>
      <c r="M162" s="179">
        <v>4041680</v>
      </c>
      <c r="N162" s="180">
        <f t="shared" si="74"/>
        <v>9941850</v>
      </c>
      <c r="O162" s="111">
        <f t="shared" si="75"/>
        <v>9941850</v>
      </c>
      <c r="P162" s="111">
        <v>0</v>
      </c>
      <c r="Q162" s="181">
        <f t="shared" si="76"/>
        <v>0</v>
      </c>
      <c r="S162" s="112" t="s">
        <v>208</v>
      </c>
      <c r="T162" s="113" t="s">
        <v>302</v>
      </c>
      <c r="U162" s="113" t="s">
        <v>82</v>
      </c>
      <c r="V162" s="113" t="s">
        <v>259</v>
      </c>
      <c r="W162" s="87" t="str">
        <f t="shared" si="71"/>
        <v/>
      </c>
      <c r="X162" s="87" t="str">
        <f t="shared" si="71"/>
        <v/>
      </c>
    </row>
    <row r="163" spans="1:24" s="87" customFormat="1" ht="11.25" customHeight="1" x14ac:dyDescent="0.15">
      <c r="A163" s="96"/>
      <c r="B163" s="96"/>
      <c r="C163" s="96"/>
      <c r="D163" s="96"/>
      <c r="E163" s="96" t="str">
        <f t="shared" si="73"/>
        <v>234-195-000 고압가스안전관리법위반과태료</v>
      </c>
      <c r="F163" s="179">
        <v>0</v>
      </c>
      <c r="G163" s="179">
        <v>0</v>
      </c>
      <c r="H163" s="179">
        <v>0</v>
      </c>
      <c r="I163" s="179">
        <v>0</v>
      </c>
      <c r="J163" s="179">
        <v>0</v>
      </c>
      <c r="K163" s="179">
        <v>0</v>
      </c>
      <c r="L163" s="179">
        <v>0</v>
      </c>
      <c r="M163" s="179">
        <v>0</v>
      </c>
      <c r="N163" s="180">
        <f t="shared" si="74"/>
        <v>0</v>
      </c>
      <c r="O163" s="111">
        <f t="shared" si="75"/>
        <v>0</v>
      </c>
      <c r="P163" s="111">
        <v>0</v>
      </c>
      <c r="Q163" s="181" t="str">
        <f t="shared" si="76"/>
        <v/>
      </c>
      <c r="S163" s="112" t="s">
        <v>208</v>
      </c>
      <c r="T163" s="113" t="s">
        <v>302</v>
      </c>
      <c r="U163" s="113" t="s">
        <v>82</v>
      </c>
      <c r="V163" s="113" t="s">
        <v>304</v>
      </c>
      <c r="W163" s="87" t="str">
        <f t="shared" si="71"/>
        <v/>
      </c>
      <c r="X163" s="87" t="str">
        <f t="shared" si="71"/>
        <v/>
      </c>
    </row>
    <row r="164" spans="1:24" s="87" customFormat="1" ht="11.25" customHeight="1" x14ac:dyDescent="0.15">
      <c r="A164" s="96"/>
      <c r="B164" s="96"/>
      <c r="C164" s="96"/>
      <c r="D164" s="96"/>
      <c r="E164" s="96" t="str">
        <f t="shared" si="73"/>
        <v>234-197-000 석유및석유대체연료사업법위반과태료</v>
      </c>
      <c r="F164" s="179">
        <v>0</v>
      </c>
      <c r="G164" s="179">
        <v>20114330</v>
      </c>
      <c r="H164" s="179">
        <v>0</v>
      </c>
      <c r="I164" s="179">
        <v>0</v>
      </c>
      <c r="J164" s="179">
        <v>0</v>
      </c>
      <c r="K164" s="179">
        <v>0</v>
      </c>
      <c r="L164" s="179">
        <v>0</v>
      </c>
      <c r="M164" s="179">
        <v>0</v>
      </c>
      <c r="N164" s="180">
        <f t="shared" si="74"/>
        <v>20114330</v>
      </c>
      <c r="O164" s="111">
        <f t="shared" si="75"/>
        <v>20114330</v>
      </c>
      <c r="P164" s="111">
        <v>0</v>
      </c>
      <c r="Q164" s="181">
        <f t="shared" si="76"/>
        <v>0</v>
      </c>
      <c r="S164" s="112" t="s">
        <v>208</v>
      </c>
      <c r="T164" s="113" t="s">
        <v>302</v>
      </c>
      <c r="U164" s="113" t="s">
        <v>82</v>
      </c>
      <c r="V164" s="113" t="s">
        <v>260</v>
      </c>
      <c r="W164" s="87" t="str">
        <f t="shared" si="71"/>
        <v/>
      </c>
      <c r="X164" s="87" t="str">
        <f t="shared" si="71"/>
        <v/>
      </c>
    </row>
    <row r="165" spans="1:24" s="87" customFormat="1" ht="11.25" customHeight="1" x14ac:dyDescent="0.15">
      <c r="A165" s="96"/>
      <c r="B165" s="96"/>
      <c r="C165" s="96"/>
      <c r="D165" s="96"/>
      <c r="E165" s="96" t="str">
        <f t="shared" si="73"/>
        <v>234-201-000 액화석유가스법위반과태료</v>
      </c>
      <c r="F165" s="179">
        <v>1200</v>
      </c>
      <c r="G165" s="179">
        <v>142600</v>
      </c>
      <c r="H165" s="179">
        <v>0</v>
      </c>
      <c r="I165" s="179">
        <v>0</v>
      </c>
      <c r="J165" s="179">
        <v>0</v>
      </c>
      <c r="K165" s="179">
        <v>0</v>
      </c>
      <c r="L165" s="179">
        <v>0</v>
      </c>
      <c r="M165" s="179">
        <v>0</v>
      </c>
      <c r="N165" s="180">
        <f t="shared" si="74"/>
        <v>142600</v>
      </c>
      <c r="O165" s="111">
        <f t="shared" si="75"/>
        <v>142600</v>
      </c>
      <c r="P165" s="111">
        <v>0</v>
      </c>
      <c r="Q165" s="181">
        <f t="shared" si="76"/>
        <v>0</v>
      </c>
      <c r="S165" s="112" t="s">
        <v>208</v>
      </c>
      <c r="T165" s="113" t="s">
        <v>302</v>
      </c>
      <c r="U165" s="113" t="s">
        <v>82</v>
      </c>
      <c r="V165" s="113" t="s">
        <v>261</v>
      </c>
      <c r="W165" s="87" t="str">
        <f t="shared" si="71"/>
        <v/>
      </c>
      <c r="X165" s="87" t="str">
        <f t="shared" si="71"/>
        <v/>
      </c>
    </row>
    <row r="166" spans="1:24" s="87" customFormat="1" ht="11.25" customHeight="1" x14ac:dyDescent="0.15">
      <c r="A166" s="96"/>
      <c r="B166" s="96"/>
      <c r="C166" s="96"/>
      <c r="D166" s="96"/>
      <c r="E166" s="96" t="str">
        <f t="shared" si="73"/>
        <v>234-208-000 전기용품및생활용품안전관리법위반과태료</v>
      </c>
      <c r="F166" s="179">
        <v>0</v>
      </c>
      <c r="G166" s="179">
        <v>0</v>
      </c>
      <c r="H166" s="179">
        <v>0</v>
      </c>
      <c r="I166" s="179">
        <v>0</v>
      </c>
      <c r="J166" s="179">
        <v>0</v>
      </c>
      <c r="K166" s="179">
        <v>0</v>
      </c>
      <c r="L166" s="179">
        <v>0</v>
      </c>
      <c r="M166" s="179">
        <v>0</v>
      </c>
      <c r="N166" s="180">
        <f t="shared" si="74"/>
        <v>0</v>
      </c>
      <c r="O166" s="111">
        <f t="shared" si="75"/>
        <v>0</v>
      </c>
      <c r="P166" s="111">
        <v>0</v>
      </c>
      <c r="Q166" s="181" t="str">
        <f t="shared" si="76"/>
        <v/>
      </c>
      <c r="S166" s="112" t="s">
        <v>208</v>
      </c>
      <c r="T166" s="113" t="s">
        <v>302</v>
      </c>
      <c r="U166" s="113" t="s">
        <v>82</v>
      </c>
      <c r="V166" s="113" t="s">
        <v>305</v>
      </c>
      <c r="W166" s="87" t="str">
        <f t="shared" si="71"/>
        <v/>
      </c>
      <c r="X166" s="87" t="str">
        <f t="shared" si="71"/>
        <v/>
      </c>
    </row>
    <row r="167" spans="1:24" s="87" customFormat="1" ht="11.25" customHeight="1" x14ac:dyDescent="0.15">
      <c r="A167" s="96"/>
      <c r="B167" s="96"/>
      <c r="C167" s="96"/>
      <c r="D167" s="96"/>
      <c r="E167" s="96" t="str">
        <f t="shared" si="73"/>
        <v>234-223-001 재난취약시설의무보험미가입과태료</v>
      </c>
      <c r="F167" s="179">
        <v>1800</v>
      </c>
      <c r="G167" s="179">
        <v>240900</v>
      </c>
      <c r="H167" s="179">
        <v>0</v>
      </c>
      <c r="I167" s="179">
        <v>0</v>
      </c>
      <c r="J167" s="179">
        <v>0</v>
      </c>
      <c r="K167" s="179">
        <v>0</v>
      </c>
      <c r="L167" s="179">
        <v>0</v>
      </c>
      <c r="M167" s="179">
        <v>0</v>
      </c>
      <c r="N167" s="180">
        <f t="shared" si="74"/>
        <v>240900</v>
      </c>
      <c r="O167" s="111">
        <f t="shared" si="75"/>
        <v>240900</v>
      </c>
      <c r="P167" s="111">
        <v>0</v>
      </c>
      <c r="Q167" s="181">
        <f t="shared" si="76"/>
        <v>0</v>
      </c>
      <c r="S167" s="112" t="s">
        <v>208</v>
      </c>
      <c r="T167" s="113" t="s">
        <v>302</v>
      </c>
      <c r="U167" s="113" t="s">
        <v>82</v>
      </c>
      <c r="V167" s="113" t="s">
        <v>262</v>
      </c>
      <c r="W167" s="87" t="str">
        <f t="shared" si="71"/>
        <v/>
      </c>
      <c r="X167" s="87" t="str">
        <f t="shared" si="71"/>
        <v/>
      </c>
    </row>
    <row r="168" spans="1:24" s="87" customFormat="1" ht="11.25" customHeight="1" x14ac:dyDescent="0.15">
      <c r="A168" s="96"/>
      <c r="B168" s="96"/>
      <c r="C168" s="96"/>
      <c r="D168" s="96"/>
      <c r="E168" s="96" t="str">
        <f t="shared" si="73"/>
        <v>234-231-000 도로법위반과태료</v>
      </c>
      <c r="F168" s="179">
        <v>167700</v>
      </c>
      <c r="G168" s="179">
        <v>31429950</v>
      </c>
      <c r="H168" s="179">
        <v>0</v>
      </c>
      <c r="I168" s="179">
        <v>1236000</v>
      </c>
      <c r="J168" s="179">
        <v>0</v>
      </c>
      <c r="K168" s="179">
        <v>0</v>
      </c>
      <c r="L168" s="179">
        <v>0</v>
      </c>
      <c r="M168" s="179">
        <v>708000</v>
      </c>
      <c r="N168" s="180">
        <f t="shared" si="74"/>
        <v>29485950</v>
      </c>
      <c r="O168" s="111">
        <f t="shared" si="75"/>
        <v>29485950</v>
      </c>
      <c r="P168" s="111">
        <v>0</v>
      </c>
      <c r="Q168" s="181">
        <f t="shared" si="76"/>
        <v>3.9325547765745732</v>
      </c>
      <c r="S168" s="112" t="s">
        <v>208</v>
      </c>
      <c r="T168" s="113" t="s">
        <v>302</v>
      </c>
      <c r="U168" s="113" t="s">
        <v>82</v>
      </c>
      <c r="V168" s="113" t="s">
        <v>263</v>
      </c>
      <c r="W168" s="87" t="str">
        <f t="shared" si="71"/>
        <v/>
      </c>
      <c r="X168" s="87" t="str">
        <f t="shared" si="71"/>
        <v/>
      </c>
    </row>
    <row r="169" spans="1:24" s="87" customFormat="1" ht="11.25" customHeight="1" x14ac:dyDescent="0.15">
      <c r="A169" s="96"/>
      <c r="B169" s="96"/>
      <c r="C169" s="96"/>
      <c r="D169" s="96"/>
      <c r="E169" s="96" t="str">
        <f t="shared" si="73"/>
        <v>234-233-000 여객자동차운수사업법위반과태료</v>
      </c>
      <c r="F169" s="179">
        <v>42980</v>
      </c>
      <c r="G169" s="179">
        <v>12364250</v>
      </c>
      <c r="H169" s="179">
        <v>175000</v>
      </c>
      <c r="I169" s="179">
        <v>834000</v>
      </c>
      <c r="J169" s="179">
        <v>0</v>
      </c>
      <c r="K169" s="179">
        <v>0</v>
      </c>
      <c r="L169" s="179">
        <v>0</v>
      </c>
      <c r="M169" s="179">
        <v>529000</v>
      </c>
      <c r="N169" s="180">
        <f t="shared" si="74"/>
        <v>11001250</v>
      </c>
      <c r="O169" s="111">
        <f t="shared" si="75"/>
        <v>11001250</v>
      </c>
      <c r="P169" s="111">
        <v>0</v>
      </c>
      <c r="Q169" s="181">
        <f t="shared" si="76"/>
        <v>6.7452534524940866</v>
      </c>
      <c r="S169" s="112" t="s">
        <v>208</v>
      </c>
      <c r="T169" s="113" t="s">
        <v>302</v>
      </c>
      <c r="U169" s="113" t="s">
        <v>82</v>
      </c>
      <c r="V169" s="113" t="s">
        <v>264</v>
      </c>
      <c r="W169" s="87" t="str">
        <f t="shared" si="71"/>
        <v/>
      </c>
      <c r="X169" s="87" t="str">
        <f t="shared" si="71"/>
        <v/>
      </c>
    </row>
    <row r="170" spans="1:24" s="87" customFormat="1" ht="11.25" customHeight="1" x14ac:dyDescent="0.15">
      <c r="A170" s="96"/>
      <c r="B170" s="96"/>
      <c r="C170" s="96"/>
      <c r="D170" s="96"/>
      <c r="E170" s="96" t="str">
        <f t="shared" si="73"/>
        <v>234-234-000 화물자동차운수사업법위반과태료</v>
      </c>
      <c r="F170" s="179">
        <v>3000</v>
      </c>
      <c r="G170" s="179">
        <v>1356200</v>
      </c>
      <c r="H170" s="179">
        <v>0</v>
      </c>
      <c r="I170" s="179">
        <v>400000</v>
      </c>
      <c r="J170" s="179">
        <v>0</v>
      </c>
      <c r="K170" s="179">
        <v>0</v>
      </c>
      <c r="L170" s="179">
        <v>0</v>
      </c>
      <c r="M170" s="179">
        <v>0</v>
      </c>
      <c r="N170" s="180">
        <f t="shared" si="74"/>
        <v>956200</v>
      </c>
      <c r="O170" s="111">
        <f t="shared" si="75"/>
        <v>956200</v>
      </c>
      <c r="P170" s="111">
        <v>0</v>
      </c>
      <c r="Q170" s="181">
        <f t="shared" si="76"/>
        <v>29.494174900457161</v>
      </c>
      <c r="S170" s="112" t="s">
        <v>208</v>
      </c>
      <c r="T170" s="113" t="s">
        <v>302</v>
      </c>
      <c r="U170" s="113" t="s">
        <v>82</v>
      </c>
      <c r="V170" s="113" t="s">
        <v>265</v>
      </c>
      <c r="W170" s="87" t="str">
        <f t="shared" si="71"/>
        <v/>
      </c>
      <c r="X170" s="87" t="str">
        <f t="shared" si="71"/>
        <v/>
      </c>
    </row>
    <row r="171" spans="1:24" s="87" customFormat="1" ht="11.25" customHeight="1" x14ac:dyDescent="0.15">
      <c r="A171" s="96"/>
      <c r="B171" s="96"/>
      <c r="C171" s="96"/>
      <c r="D171" s="96"/>
      <c r="E171" s="96" t="str">
        <f t="shared" si="73"/>
        <v>234-239-000 공중위생관리법위반과태료</v>
      </c>
      <c r="F171" s="179">
        <v>42000</v>
      </c>
      <c r="G171" s="179">
        <v>5293400</v>
      </c>
      <c r="H171" s="179">
        <v>0</v>
      </c>
      <c r="I171" s="179">
        <v>0</v>
      </c>
      <c r="J171" s="179">
        <v>0</v>
      </c>
      <c r="K171" s="179">
        <v>0</v>
      </c>
      <c r="L171" s="179">
        <v>0</v>
      </c>
      <c r="M171" s="179">
        <v>0</v>
      </c>
      <c r="N171" s="180">
        <f t="shared" si="74"/>
        <v>5293400</v>
      </c>
      <c r="O171" s="111">
        <f t="shared" si="75"/>
        <v>5293400</v>
      </c>
      <c r="P171" s="111">
        <v>0</v>
      </c>
      <c r="Q171" s="181">
        <f t="shared" si="76"/>
        <v>0</v>
      </c>
      <c r="S171" s="112" t="s">
        <v>208</v>
      </c>
      <c r="T171" s="113" t="s">
        <v>302</v>
      </c>
      <c r="U171" s="113" t="s">
        <v>82</v>
      </c>
      <c r="V171" s="113" t="s">
        <v>266</v>
      </c>
      <c r="W171" s="87" t="str">
        <f t="shared" si="71"/>
        <v/>
      </c>
      <c r="X171" s="87" t="str">
        <f t="shared" si="71"/>
        <v/>
      </c>
    </row>
    <row r="172" spans="1:24" s="87" customFormat="1" ht="11.25" customHeight="1" x14ac:dyDescent="0.15">
      <c r="A172" s="96"/>
      <c r="B172" s="96"/>
      <c r="C172" s="96"/>
      <c r="D172" s="96"/>
      <c r="E172" s="96" t="str">
        <f t="shared" si="73"/>
        <v>234-243-000 식품위생법위반과태료</v>
      </c>
      <c r="F172" s="179">
        <v>98140</v>
      </c>
      <c r="G172" s="179">
        <v>12441470</v>
      </c>
      <c r="H172" s="179">
        <v>0</v>
      </c>
      <c r="I172" s="179">
        <v>828800</v>
      </c>
      <c r="J172" s="179">
        <v>0</v>
      </c>
      <c r="K172" s="179">
        <v>0</v>
      </c>
      <c r="L172" s="179">
        <v>0</v>
      </c>
      <c r="M172" s="179">
        <v>350000</v>
      </c>
      <c r="N172" s="180">
        <f t="shared" si="74"/>
        <v>11262670</v>
      </c>
      <c r="O172" s="111">
        <f t="shared" si="75"/>
        <v>11262670</v>
      </c>
      <c r="P172" s="111">
        <v>0</v>
      </c>
      <c r="Q172" s="181">
        <f t="shared" si="76"/>
        <v>6.6615922395022453</v>
      </c>
      <c r="S172" s="112" t="s">
        <v>208</v>
      </c>
      <c r="T172" s="113" t="s">
        <v>302</v>
      </c>
      <c r="U172" s="113" t="s">
        <v>82</v>
      </c>
      <c r="V172" s="113" t="s">
        <v>267</v>
      </c>
      <c r="W172" s="87" t="str">
        <f t="shared" si="71"/>
        <v/>
      </c>
      <c r="X172" s="87" t="str">
        <f t="shared" si="71"/>
        <v/>
      </c>
    </row>
    <row r="173" spans="1:24" s="87" customFormat="1" ht="11.25" customHeight="1" x14ac:dyDescent="0.15">
      <c r="A173" s="96"/>
      <c r="B173" s="96"/>
      <c r="C173" s="96"/>
      <c r="D173" s="96"/>
      <c r="E173" s="96" t="str">
        <f t="shared" si="73"/>
        <v>234-246-000 폐기물관리법위반과태료</v>
      </c>
      <c r="F173" s="179">
        <v>443290</v>
      </c>
      <c r="G173" s="179">
        <v>96555060</v>
      </c>
      <c r="H173" s="179">
        <v>0</v>
      </c>
      <c r="I173" s="179">
        <v>1063600</v>
      </c>
      <c r="J173" s="179">
        <v>0</v>
      </c>
      <c r="K173" s="179">
        <v>0</v>
      </c>
      <c r="L173" s="179">
        <v>0</v>
      </c>
      <c r="M173" s="179">
        <v>7941200</v>
      </c>
      <c r="N173" s="180">
        <f t="shared" si="74"/>
        <v>87550260</v>
      </c>
      <c r="O173" s="111">
        <f t="shared" si="75"/>
        <v>87550260</v>
      </c>
      <c r="P173" s="111">
        <v>0</v>
      </c>
      <c r="Q173" s="181">
        <f t="shared" si="76"/>
        <v>1.1015476558142059</v>
      </c>
      <c r="S173" s="112" t="s">
        <v>208</v>
      </c>
      <c r="T173" s="113" t="s">
        <v>302</v>
      </c>
      <c r="U173" s="113" t="s">
        <v>82</v>
      </c>
      <c r="V173" s="113" t="s">
        <v>268</v>
      </c>
      <c r="W173" s="87" t="str">
        <f t="shared" si="71"/>
        <v/>
      </c>
      <c r="X173" s="87" t="str">
        <f t="shared" si="71"/>
        <v/>
      </c>
    </row>
    <row r="174" spans="1:24" s="87" customFormat="1" ht="11.25" customHeight="1" x14ac:dyDescent="0.15">
      <c r="A174" s="96"/>
      <c r="B174" s="96"/>
      <c r="C174" s="96"/>
      <c r="D174" s="96"/>
      <c r="E174" s="96" t="str">
        <f t="shared" si="73"/>
        <v>234-246-001 사업장폐기물배출위반과태료</v>
      </c>
      <c r="F174" s="179">
        <v>12000</v>
      </c>
      <c r="G174" s="179">
        <v>1234000</v>
      </c>
      <c r="H174" s="179">
        <v>0</v>
      </c>
      <c r="I174" s="179">
        <v>0</v>
      </c>
      <c r="J174" s="179">
        <v>0</v>
      </c>
      <c r="K174" s="179">
        <v>0</v>
      </c>
      <c r="L174" s="179">
        <v>0</v>
      </c>
      <c r="M174" s="179">
        <v>0</v>
      </c>
      <c r="N174" s="180">
        <f t="shared" si="74"/>
        <v>1234000</v>
      </c>
      <c r="O174" s="111">
        <f t="shared" si="75"/>
        <v>1234000</v>
      </c>
      <c r="P174" s="111">
        <v>0</v>
      </c>
      <c r="Q174" s="181">
        <f t="shared" si="76"/>
        <v>0</v>
      </c>
      <c r="S174" s="112" t="s">
        <v>208</v>
      </c>
      <c r="T174" s="113" t="s">
        <v>302</v>
      </c>
      <c r="U174" s="113" t="s">
        <v>82</v>
      </c>
      <c r="V174" s="113" t="s">
        <v>269</v>
      </c>
      <c r="W174" s="87" t="str">
        <f t="shared" si="71"/>
        <v/>
      </c>
      <c r="X174" s="87" t="str">
        <f t="shared" si="71"/>
        <v/>
      </c>
    </row>
    <row r="175" spans="1:24" s="87" customFormat="1" ht="11.25" customHeight="1" x14ac:dyDescent="0.15">
      <c r="A175" s="96"/>
      <c r="B175" s="96"/>
      <c r="C175" s="96"/>
      <c r="D175" s="96"/>
      <c r="E175" s="96" t="str">
        <f t="shared" si="73"/>
        <v>234-251-001 특정경유자동차검사위반과태료</v>
      </c>
      <c r="F175" s="179">
        <v>0</v>
      </c>
      <c r="G175" s="179">
        <v>84838340</v>
      </c>
      <c r="H175" s="179">
        <v>40000</v>
      </c>
      <c r="I175" s="179">
        <v>704100</v>
      </c>
      <c r="J175" s="179">
        <v>0</v>
      </c>
      <c r="K175" s="179">
        <v>0</v>
      </c>
      <c r="L175" s="179">
        <v>0</v>
      </c>
      <c r="M175" s="179">
        <v>2862000</v>
      </c>
      <c r="N175" s="180">
        <f t="shared" si="74"/>
        <v>81272240</v>
      </c>
      <c r="O175" s="111">
        <f t="shared" si="75"/>
        <v>81272240</v>
      </c>
      <c r="P175" s="111">
        <v>0</v>
      </c>
      <c r="Q175" s="181">
        <f t="shared" si="76"/>
        <v>0.82993137300894859</v>
      </c>
      <c r="S175" s="112" t="s">
        <v>208</v>
      </c>
      <c r="T175" s="113" t="s">
        <v>302</v>
      </c>
      <c r="U175" s="113" t="s">
        <v>82</v>
      </c>
      <c r="V175" s="113" t="s">
        <v>270</v>
      </c>
      <c r="W175" s="87" t="str">
        <f t="shared" si="71"/>
        <v/>
      </c>
      <c r="X175" s="87" t="str">
        <f t="shared" si="71"/>
        <v/>
      </c>
    </row>
    <row r="176" spans="1:24" s="87" customFormat="1" ht="11.25" customHeight="1" x14ac:dyDescent="0.15">
      <c r="A176" s="96"/>
      <c r="B176" s="96"/>
      <c r="C176" s="96"/>
      <c r="D176" s="96"/>
      <c r="E176" s="96" t="str">
        <f t="shared" si="73"/>
        <v>234-255-000 동물보호법과태료</v>
      </c>
      <c r="F176" s="179">
        <v>39600</v>
      </c>
      <c r="G176" s="179">
        <v>5111790</v>
      </c>
      <c r="H176" s="179">
        <v>0</v>
      </c>
      <c r="I176" s="179">
        <v>0</v>
      </c>
      <c r="J176" s="179">
        <v>0</v>
      </c>
      <c r="K176" s="179">
        <v>0</v>
      </c>
      <c r="L176" s="179">
        <v>0</v>
      </c>
      <c r="M176" s="179">
        <v>0</v>
      </c>
      <c r="N176" s="180">
        <f t="shared" si="74"/>
        <v>5111790</v>
      </c>
      <c r="O176" s="111">
        <f t="shared" si="75"/>
        <v>5111790</v>
      </c>
      <c r="P176" s="111">
        <v>0</v>
      </c>
      <c r="Q176" s="181">
        <f t="shared" si="76"/>
        <v>0</v>
      </c>
      <c r="S176" s="112" t="s">
        <v>208</v>
      </c>
      <c r="T176" s="113" t="s">
        <v>302</v>
      </c>
      <c r="U176" s="113" t="s">
        <v>82</v>
      </c>
      <c r="V176" s="113" t="s">
        <v>271</v>
      </c>
      <c r="W176" s="87" t="str">
        <f t="shared" si="71"/>
        <v/>
      </c>
      <c r="X176" s="87" t="str">
        <f t="shared" si="71"/>
        <v/>
      </c>
    </row>
    <row r="177" spans="1:24" s="87" customFormat="1" ht="11.25" customHeight="1" x14ac:dyDescent="0.15">
      <c r="A177" s="96"/>
      <c r="B177" s="96"/>
      <c r="C177" s="96"/>
      <c r="D177" s="96"/>
      <c r="E177" s="96" t="str">
        <f t="shared" si="73"/>
        <v>234-280-000 체육시설설치이용법위반과태료</v>
      </c>
      <c r="F177" s="179">
        <v>0</v>
      </c>
      <c r="G177" s="179">
        <v>439500</v>
      </c>
      <c r="H177" s="179">
        <v>0</v>
      </c>
      <c r="I177" s="179">
        <v>0</v>
      </c>
      <c r="J177" s="179">
        <v>0</v>
      </c>
      <c r="K177" s="179">
        <v>0</v>
      </c>
      <c r="L177" s="179">
        <v>0</v>
      </c>
      <c r="M177" s="179">
        <v>0</v>
      </c>
      <c r="N177" s="180">
        <f t="shared" si="74"/>
        <v>439500</v>
      </c>
      <c r="O177" s="111">
        <f t="shared" si="75"/>
        <v>439500</v>
      </c>
      <c r="P177" s="111">
        <v>0</v>
      </c>
      <c r="Q177" s="181">
        <f t="shared" si="76"/>
        <v>0</v>
      </c>
      <c r="S177" s="112" t="s">
        <v>208</v>
      </c>
      <c r="T177" s="113" t="s">
        <v>302</v>
      </c>
      <c r="U177" s="113" t="s">
        <v>82</v>
      </c>
      <c r="V177" s="113" t="s">
        <v>272</v>
      </c>
      <c r="W177" s="87" t="str">
        <f t="shared" si="71"/>
        <v/>
      </c>
      <c r="X177" s="87" t="str">
        <f t="shared" si="71"/>
        <v/>
      </c>
    </row>
    <row r="178" spans="1:24" s="87" customFormat="1" ht="11.25" customHeight="1" x14ac:dyDescent="0.15">
      <c r="A178" s="96"/>
      <c r="B178" s="96"/>
      <c r="C178" s="96"/>
      <c r="D178" s="96"/>
      <c r="E178" s="96" t="str">
        <f t="shared" si="73"/>
        <v>234-287-000 민방위기본법위반과태료</v>
      </c>
      <c r="F178" s="179">
        <v>156040</v>
      </c>
      <c r="G178" s="179">
        <v>22897660</v>
      </c>
      <c r="H178" s="179">
        <v>110200</v>
      </c>
      <c r="I178" s="179">
        <v>552090</v>
      </c>
      <c r="J178" s="179">
        <v>0</v>
      </c>
      <c r="K178" s="179">
        <v>0</v>
      </c>
      <c r="L178" s="179">
        <v>0</v>
      </c>
      <c r="M178" s="179">
        <v>1050000</v>
      </c>
      <c r="N178" s="180">
        <f t="shared" si="74"/>
        <v>21295570</v>
      </c>
      <c r="O178" s="111">
        <f t="shared" si="75"/>
        <v>21295570</v>
      </c>
      <c r="P178" s="111">
        <v>0</v>
      </c>
      <c r="Q178" s="181">
        <f t="shared" si="76"/>
        <v>2.4111197388728804</v>
      </c>
      <c r="S178" s="112" t="s">
        <v>208</v>
      </c>
      <c r="T178" s="113" t="s">
        <v>302</v>
      </c>
      <c r="U178" s="113" t="s">
        <v>82</v>
      </c>
      <c r="V178" s="113" t="s">
        <v>273</v>
      </c>
      <c r="W178" s="87" t="str">
        <f t="shared" si="71"/>
        <v/>
      </c>
      <c r="X178" s="87" t="str">
        <f t="shared" si="71"/>
        <v/>
      </c>
    </row>
    <row r="179" spans="1:24" s="87" customFormat="1" ht="11.25" customHeight="1" x14ac:dyDescent="0.15">
      <c r="A179" s="96"/>
      <c r="B179" s="96"/>
      <c r="C179" s="96"/>
      <c r="D179" s="96"/>
      <c r="E179" s="96" t="str">
        <f t="shared" si="73"/>
        <v>234-288-000 방문판매등에관한법위반과태료</v>
      </c>
      <c r="F179" s="179">
        <v>174000</v>
      </c>
      <c r="G179" s="179">
        <v>7930000</v>
      </c>
      <c r="H179" s="179">
        <v>0</v>
      </c>
      <c r="I179" s="179">
        <v>0</v>
      </c>
      <c r="J179" s="179">
        <v>0</v>
      </c>
      <c r="K179" s="179">
        <v>0</v>
      </c>
      <c r="L179" s="179">
        <v>0</v>
      </c>
      <c r="M179" s="179">
        <v>0</v>
      </c>
      <c r="N179" s="180">
        <f t="shared" si="74"/>
        <v>7930000</v>
      </c>
      <c r="O179" s="111">
        <f t="shared" si="75"/>
        <v>7930000</v>
      </c>
      <c r="P179" s="111">
        <v>0</v>
      </c>
      <c r="Q179" s="181">
        <f t="shared" si="76"/>
        <v>0</v>
      </c>
      <c r="S179" s="112" t="s">
        <v>208</v>
      </c>
      <c r="T179" s="113" t="s">
        <v>302</v>
      </c>
      <c r="U179" s="113" t="s">
        <v>82</v>
      </c>
      <c r="V179" s="113" t="s">
        <v>274</v>
      </c>
      <c r="W179" s="87" t="str">
        <f t="shared" si="71"/>
        <v/>
      </c>
      <c r="X179" s="87" t="str">
        <f t="shared" si="71"/>
        <v/>
      </c>
    </row>
    <row r="180" spans="1:24" s="87" customFormat="1" ht="11.25" customHeight="1" x14ac:dyDescent="0.15">
      <c r="A180" s="96"/>
      <c r="B180" s="96"/>
      <c r="C180" s="96"/>
      <c r="D180" s="96"/>
      <c r="E180" s="96" t="str">
        <f t="shared" si="73"/>
        <v>234-289-000 주민등록법위반과태료</v>
      </c>
      <c r="F180" s="179">
        <v>7690</v>
      </c>
      <c r="G180" s="179">
        <v>824250</v>
      </c>
      <c r="H180" s="179">
        <v>0</v>
      </c>
      <c r="I180" s="179">
        <v>-134550</v>
      </c>
      <c r="J180" s="179">
        <v>0</v>
      </c>
      <c r="K180" s="179">
        <v>150000</v>
      </c>
      <c r="L180" s="179">
        <v>0</v>
      </c>
      <c r="M180" s="179">
        <v>0</v>
      </c>
      <c r="N180" s="180">
        <f t="shared" si="74"/>
        <v>958800</v>
      </c>
      <c r="O180" s="111">
        <f t="shared" si="75"/>
        <v>958800</v>
      </c>
      <c r="P180" s="111">
        <v>0</v>
      </c>
      <c r="Q180" s="181">
        <f t="shared" si="76"/>
        <v>-16.323930846223838</v>
      </c>
      <c r="S180" s="112" t="s">
        <v>208</v>
      </c>
      <c r="T180" s="113" t="s">
        <v>302</v>
      </c>
      <c r="U180" s="113" t="s">
        <v>82</v>
      </c>
      <c r="V180" s="113" t="s">
        <v>275</v>
      </c>
      <c r="W180" s="87" t="str">
        <f t="shared" si="71"/>
        <v/>
      </c>
      <c r="X180" s="87" t="str">
        <f t="shared" si="71"/>
        <v/>
      </c>
    </row>
    <row r="181" spans="1:24" s="87" customFormat="1" ht="11.25" customHeight="1" x14ac:dyDescent="0.15">
      <c r="A181" s="96"/>
      <c r="B181" s="96"/>
      <c r="C181" s="96"/>
      <c r="D181" s="96"/>
      <c r="E181" s="96" t="str">
        <f t="shared" si="73"/>
        <v>234-295-000 대부업등법률위반과태료</v>
      </c>
      <c r="F181" s="179">
        <v>144000</v>
      </c>
      <c r="G181" s="179">
        <v>19844000</v>
      </c>
      <c r="H181" s="179">
        <v>0</v>
      </c>
      <c r="I181" s="179">
        <v>0</v>
      </c>
      <c r="J181" s="179">
        <v>0</v>
      </c>
      <c r="K181" s="179">
        <v>0</v>
      </c>
      <c r="L181" s="179">
        <v>0</v>
      </c>
      <c r="M181" s="179">
        <v>3500000</v>
      </c>
      <c r="N181" s="180">
        <f t="shared" si="74"/>
        <v>16344000</v>
      </c>
      <c r="O181" s="111">
        <f t="shared" si="75"/>
        <v>16344000</v>
      </c>
      <c r="P181" s="111">
        <v>0</v>
      </c>
      <c r="Q181" s="181">
        <f t="shared" si="76"/>
        <v>0</v>
      </c>
      <c r="S181" s="112" t="s">
        <v>208</v>
      </c>
      <c r="T181" s="113" t="s">
        <v>302</v>
      </c>
      <c r="U181" s="113" t="s">
        <v>82</v>
      </c>
      <c r="V181" s="113" t="s">
        <v>276</v>
      </c>
      <c r="W181" s="87" t="str">
        <f t="shared" si="71"/>
        <v/>
      </c>
      <c r="X181" s="87" t="str">
        <f t="shared" si="71"/>
        <v/>
      </c>
    </row>
    <row r="182" spans="1:24" s="87" customFormat="1" ht="11.25" customHeight="1" x14ac:dyDescent="0.15">
      <c r="A182" s="96"/>
      <c r="B182" s="96"/>
      <c r="C182" s="96"/>
      <c r="D182" s="96"/>
      <c r="E182" s="96" t="str">
        <f t="shared" si="73"/>
        <v>234-297-000 가족관계등록법위반과태료</v>
      </c>
      <c r="F182" s="179">
        <v>2400</v>
      </c>
      <c r="G182" s="179">
        <v>364700</v>
      </c>
      <c r="H182" s="179">
        <v>0</v>
      </c>
      <c r="I182" s="179">
        <v>51500</v>
      </c>
      <c r="J182" s="179">
        <v>0</v>
      </c>
      <c r="K182" s="179">
        <v>0</v>
      </c>
      <c r="L182" s="179">
        <v>0</v>
      </c>
      <c r="M182" s="179">
        <v>0</v>
      </c>
      <c r="N182" s="180">
        <f t="shared" si="74"/>
        <v>313200</v>
      </c>
      <c r="O182" s="111">
        <f t="shared" si="75"/>
        <v>313200</v>
      </c>
      <c r="P182" s="111">
        <v>0</v>
      </c>
      <c r="Q182" s="181">
        <f t="shared" si="76"/>
        <v>14.121195503153277</v>
      </c>
      <c r="S182" s="112" t="s">
        <v>208</v>
      </c>
      <c r="T182" s="113" t="s">
        <v>302</v>
      </c>
      <c r="U182" s="113" t="s">
        <v>82</v>
      </c>
      <c r="V182" s="113" t="s">
        <v>277</v>
      </c>
      <c r="W182" s="87" t="str">
        <f t="shared" si="71"/>
        <v/>
      </c>
      <c r="X182" s="87" t="str">
        <f t="shared" si="71"/>
        <v/>
      </c>
    </row>
    <row r="183" spans="1:24" s="87" customFormat="1" ht="11.25" customHeight="1" x14ac:dyDescent="0.15">
      <c r="A183" s="96"/>
      <c r="B183" s="96"/>
      <c r="C183" s="96"/>
      <c r="D183" s="96"/>
      <c r="E183" s="96" t="str">
        <f t="shared" si="73"/>
        <v>234-297-001 호적법위반과태료</v>
      </c>
      <c r="F183" s="179">
        <v>0</v>
      </c>
      <c r="G183" s="179">
        <v>-50000</v>
      </c>
      <c r="H183" s="179">
        <v>0</v>
      </c>
      <c r="I183" s="179">
        <v>0</v>
      </c>
      <c r="J183" s="179">
        <v>0</v>
      </c>
      <c r="K183" s="179">
        <v>0</v>
      </c>
      <c r="L183" s="179">
        <v>0</v>
      </c>
      <c r="M183" s="179">
        <v>0</v>
      </c>
      <c r="N183" s="180">
        <f t="shared" si="74"/>
        <v>-50000</v>
      </c>
      <c r="O183" s="111">
        <f t="shared" si="75"/>
        <v>-50000</v>
      </c>
      <c r="P183" s="111">
        <v>0</v>
      </c>
      <c r="Q183" s="181">
        <f t="shared" si="76"/>
        <v>0</v>
      </c>
      <c r="S183" s="112" t="s">
        <v>208</v>
      </c>
      <c r="T183" s="113" t="s">
        <v>302</v>
      </c>
      <c r="U183" s="113" t="s">
        <v>82</v>
      </c>
      <c r="V183" s="113" t="s">
        <v>278</v>
      </c>
      <c r="W183" s="87" t="str">
        <f t="shared" si="71"/>
        <v/>
      </c>
      <c r="X183" s="87" t="str">
        <f t="shared" si="71"/>
        <v/>
      </c>
    </row>
    <row r="184" spans="1:24" s="87" customFormat="1" ht="11.25" customHeight="1" x14ac:dyDescent="0.15">
      <c r="A184" s="96"/>
      <c r="B184" s="96"/>
      <c r="C184" s="96"/>
      <c r="D184" s="96"/>
      <c r="E184" s="96" t="str">
        <f t="shared" si="73"/>
        <v>234-305-000 복권법위반과태료</v>
      </c>
      <c r="F184" s="179">
        <v>12000</v>
      </c>
      <c r="G184" s="179">
        <v>1138000</v>
      </c>
      <c r="H184" s="179">
        <v>0</v>
      </c>
      <c r="I184" s="179">
        <v>0</v>
      </c>
      <c r="J184" s="179">
        <v>0</v>
      </c>
      <c r="K184" s="179">
        <v>0</v>
      </c>
      <c r="L184" s="179">
        <v>0</v>
      </c>
      <c r="M184" s="179">
        <v>0</v>
      </c>
      <c r="N184" s="180">
        <f t="shared" si="74"/>
        <v>1138000</v>
      </c>
      <c r="O184" s="111">
        <f t="shared" si="75"/>
        <v>1138000</v>
      </c>
      <c r="P184" s="111">
        <v>0</v>
      </c>
      <c r="Q184" s="181">
        <f t="shared" si="76"/>
        <v>0</v>
      </c>
      <c r="S184" s="112" t="s">
        <v>208</v>
      </c>
      <c r="T184" s="113" t="s">
        <v>302</v>
      </c>
      <c r="U184" s="113" t="s">
        <v>82</v>
      </c>
      <c r="V184" s="113" t="s">
        <v>279</v>
      </c>
      <c r="W184" s="87" t="str">
        <f t="shared" si="71"/>
        <v/>
      </c>
      <c r="X184" s="87" t="str">
        <f t="shared" si="71"/>
        <v/>
      </c>
    </row>
    <row r="185" spans="1:24" s="87" customFormat="1" ht="11.25" customHeight="1" x14ac:dyDescent="0.15">
      <c r="A185" s="96"/>
      <c r="B185" s="96"/>
      <c r="C185" s="96"/>
      <c r="D185" s="96"/>
      <c r="E185" s="96" t="str">
        <f t="shared" si="73"/>
        <v>234-319-000 친환경자동차법위반과태료</v>
      </c>
      <c r="F185" s="179">
        <v>64200</v>
      </c>
      <c r="G185" s="179">
        <v>5247600</v>
      </c>
      <c r="H185" s="179">
        <v>209600</v>
      </c>
      <c r="I185" s="179">
        <v>409600</v>
      </c>
      <c r="J185" s="179">
        <v>0</v>
      </c>
      <c r="K185" s="179">
        <v>0</v>
      </c>
      <c r="L185" s="179">
        <v>0</v>
      </c>
      <c r="M185" s="179">
        <v>0</v>
      </c>
      <c r="N185" s="180">
        <f t="shared" si="74"/>
        <v>4838000</v>
      </c>
      <c r="O185" s="111">
        <f t="shared" si="75"/>
        <v>4838000</v>
      </c>
      <c r="P185" s="111">
        <v>0</v>
      </c>
      <c r="Q185" s="181">
        <f t="shared" si="76"/>
        <v>7.8054729781233334</v>
      </c>
      <c r="S185" s="112" t="s">
        <v>208</v>
      </c>
      <c r="T185" s="113" t="s">
        <v>302</v>
      </c>
      <c r="U185" s="113" t="s">
        <v>82</v>
      </c>
      <c r="V185" s="113" t="s">
        <v>280</v>
      </c>
      <c r="W185" s="87" t="str">
        <f t="shared" si="71"/>
        <v/>
      </c>
      <c r="X185" s="87" t="str">
        <f t="shared" si="71"/>
        <v/>
      </c>
    </row>
    <row r="186" spans="1:24" s="87" customFormat="1" ht="11.25" customHeight="1" x14ac:dyDescent="0.15">
      <c r="A186" s="96"/>
      <c r="B186" s="96"/>
      <c r="C186" s="96"/>
      <c r="D186" s="96"/>
      <c r="E186" s="96" t="str">
        <f t="shared" si="73"/>
        <v>234-320-004 건축물관리법위반과태료</v>
      </c>
      <c r="F186" s="179">
        <v>240000</v>
      </c>
      <c r="G186" s="179">
        <v>21260000</v>
      </c>
      <c r="H186" s="179">
        <v>0</v>
      </c>
      <c r="I186" s="179">
        <v>0</v>
      </c>
      <c r="J186" s="179">
        <v>0</v>
      </c>
      <c r="K186" s="179">
        <v>0</v>
      </c>
      <c r="L186" s="179">
        <v>0</v>
      </c>
      <c r="M186" s="179">
        <v>0</v>
      </c>
      <c r="N186" s="180">
        <f t="shared" si="74"/>
        <v>21260000</v>
      </c>
      <c r="O186" s="111">
        <f t="shared" si="75"/>
        <v>21260000</v>
      </c>
      <c r="P186" s="111">
        <v>0</v>
      </c>
      <c r="Q186" s="181">
        <f t="shared" si="76"/>
        <v>0</v>
      </c>
      <c r="S186" s="112" t="s">
        <v>208</v>
      </c>
      <c r="T186" s="113" t="s">
        <v>302</v>
      </c>
      <c r="U186" s="113" t="s">
        <v>82</v>
      </c>
      <c r="V186" s="113" t="s">
        <v>281</v>
      </c>
      <c r="W186" s="87" t="str">
        <f t="shared" si="71"/>
        <v/>
      </c>
      <c r="X186" s="87" t="str">
        <f t="shared" si="71"/>
        <v/>
      </c>
    </row>
    <row r="187" spans="1:24" s="87" customFormat="1" ht="11.25" customHeight="1" x14ac:dyDescent="0.15">
      <c r="A187" s="96"/>
      <c r="B187" s="96"/>
      <c r="C187" s="96"/>
      <c r="D187" s="96"/>
      <c r="E187" s="96" t="str">
        <f t="shared" si="73"/>
        <v>234-320-006 환경관련법위반과태료</v>
      </c>
      <c r="F187" s="179">
        <v>64800</v>
      </c>
      <c r="G187" s="179">
        <v>11690800</v>
      </c>
      <c r="H187" s="179">
        <v>0</v>
      </c>
      <c r="I187" s="179">
        <v>0</v>
      </c>
      <c r="J187" s="179">
        <v>0</v>
      </c>
      <c r="K187" s="179">
        <v>0</v>
      </c>
      <c r="L187" s="179">
        <v>0</v>
      </c>
      <c r="M187" s="179">
        <v>0</v>
      </c>
      <c r="N187" s="180">
        <f t="shared" si="74"/>
        <v>11690800</v>
      </c>
      <c r="O187" s="111">
        <f t="shared" si="75"/>
        <v>11690800</v>
      </c>
      <c r="P187" s="111">
        <v>0</v>
      </c>
      <c r="Q187" s="181">
        <f t="shared" si="76"/>
        <v>0</v>
      </c>
      <c r="S187" s="112" t="s">
        <v>208</v>
      </c>
      <c r="T187" s="113" t="s">
        <v>302</v>
      </c>
      <c r="U187" s="113" t="s">
        <v>82</v>
      </c>
      <c r="V187" s="113" t="s">
        <v>282</v>
      </c>
      <c r="W187" s="87" t="str">
        <f t="shared" si="71"/>
        <v/>
      </c>
      <c r="X187" s="87" t="str">
        <f t="shared" si="71"/>
        <v/>
      </c>
    </row>
    <row r="188" spans="1:24" s="87" customFormat="1" ht="11.25" customHeight="1" x14ac:dyDescent="0.15">
      <c r="A188" s="96"/>
      <c r="B188" s="96"/>
      <c r="C188" s="96"/>
      <c r="D188" s="96"/>
      <c r="E188" s="96" t="str">
        <f t="shared" si="73"/>
        <v>234-320-036 수상레저기구등록법위반과태료</v>
      </c>
      <c r="F188" s="179">
        <v>0</v>
      </c>
      <c r="G188" s="179">
        <v>0</v>
      </c>
      <c r="H188" s="179">
        <v>0</v>
      </c>
      <c r="I188" s="179">
        <v>0</v>
      </c>
      <c r="J188" s="179">
        <v>0</v>
      </c>
      <c r="K188" s="179">
        <v>0</v>
      </c>
      <c r="L188" s="179">
        <v>0</v>
      </c>
      <c r="M188" s="179">
        <v>0</v>
      </c>
      <c r="N188" s="180">
        <f t="shared" si="74"/>
        <v>0</v>
      </c>
      <c r="O188" s="111">
        <f t="shared" si="75"/>
        <v>0</v>
      </c>
      <c r="P188" s="111">
        <v>0</v>
      </c>
      <c r="Q188" s="181" t="str">
        <f>IFERROR((I188/G188)*100,"")</f>
        <v/>
      </c>
      <c r="S188" s="112" t="s">
        <v>208</v>
      </c>
      <c r="T188" s="113" t="s">
        <v>302</v>
      </c>
      <c r="U188" s="113" t="s">
        <v>82</v>
      </c>
      <c r="V188" s="113" t="s">
        <v>306</v>
      </c>
      <c r="W188" s="87" t="str">
        <f t="shared" si="71"/>
        <v/>
      </c>
      <c r="X188" s="87" t="str">
        <f t="shared" si="71"/>
        <v/>
      </c>
    </row>
    <row r="189" spans="1:24" s="87" customFormat="1" ht="11.25" customHeight="1" x14ac:dyDescent="0.15">
      <c r="A189" s="102"/>
      <c r="B189" s="106"/>
      <c r="C189" s="103" t="str">
        <f>T191</f>
        <v>235-00 환수금</v>
      </c>
      <c r="D189" s="103"/>
      <c r="E189" s="103"/>
      <c r="F189" s="115">
        <f t="shared" ref="F189:P189" si="77">F190</f>
        <v>0</v>
      </c>
      <c r="G189" s="115">
        <f t="shared" si="77"/>
        <v>247819320</v>
      </c>
      <c r="H189" s="115">
        <f t="shared" si="77"/>
        <v>4747080</v>
      </c>
      <c r="I189" s="115">
        <f t="shared" si="77"/>
        <v>7209270</v>
      </c>
      <c r="J189" s="115">
        <f t="shared" si="77"/>
        <v>0</v>
      </c>
      <c r="K189" s="115">
        <f t="shared" si="77"/>
        <v>0</v>
      </c>
      <c r="L189" s="115">
        <f t="shared" si="77"/>
        <v>0</v>
      </c>
      <c r="M189" s="115">
        <f t="shared" si="77"/>
        <v>0</v>
      </c>
      <c r="N189" s="115">
        <f t="shared" si="77"/>
        <v>240610050</v>
      </c>
      <c r="O189" s="115">
        <f t="shared" si="77"/>
        <v>240610050</v>
      </c>
      <c r="P189" s="115">
        <f t="shared" si="77"/>
        <v>0</v>
      </c>
      <c r="Q189" s="177">
        <f>IFERROR((I189/G189)*100,"")</f>
        <v>2.9090831174905976</v>
      </c>
      <c r="T189" s="87" t="s">
        <v>433</v>
      </c>
      <c r="V189" s="87" t="s">
        <v>0</v>
      </c>
      <c r="W189" s="87" t="str">
        <f t="shared" si="71"/>
        <v>환수금</v>
      </c>
      <c r="X189" s="87" t="str">
        <f t="shared" si="71"/>
        <v/>
      </c>
    </row>
    <row r="190" spans="1:24" s="87" customFormat="1" ht="11.25" customHeight="1" x14ac:dyDescent="0.15">
      <c r="A190" s="102"/>
      <c r="B190" s="119"/>
      <c r="C190" s="96"/>
      <c r="D190" s="107" t="str">
        <f>U191</f>
        <v>235-01 부정이익환수금</v>
      </c>
      <c r="E190" s="107"/>
      <c r="F190" s="108">
        <f>SUM(F191:F193)</f>
        <v>0</v>
      </c>
      <c r="G190" s="108">
        <f t="shared" ref="G190:P190" si="78">SUM(G191:G193)</f>
        <v>247819320</v>
      </c>
      <c r="H190" s="108">
        <f t="shared" si="78"/>
        <v>4747080</v>
      </c>
      <c r="I190" s="108">
        <f t="shared" si="78"/>
        <v>7209270</v>
      </c>
      <c r="J190" s="108">
        <f t="shared" si="78"/>
        <v>0</v>
      </c>
      <c r="K190" s="108">
        <f t="shared" si="78"/>
        <v>0</v>
      </c>
      <c r="L190" s="108">
        <f t="shared" si="78"/>
        <v>0</v>
      </c>
      <c r="M190" s="108">
        <f t="shared" si="78"/>
        <v>0</v>
      </c>
      <c r="N190" s="108">
        <f t="shared" si="78"/>
        <v>240610050</v>
      </c>
      <c r="O190" s="108">
        <f t="shared" si="78"/>
        <v>240610050</v>
      </c>
      <c r="P190" s="108">
        <f t="shared" si="78"/>
        <v>0</v>
      </c>
      <c r="Q190" s="178">
        <f>IFERROR((I190/G190)*100,"")</f>
        <v>2.9090831174905976</v>
      </c>
      <c r="U190" s="87" t="s">
        <v>433</v>
      </c>
      <c r="V190" s="87" t="s">
        <v>0</v>
      </c>
      <c r="W190" s="87" t="str">
        <f t="shared" si="71"/>
        <v/>
      </c>
      <c r="X190" s="87" t="str">
        <f t="shared" si="71"/>
        <v>부정이익환수금</v>
      </c>
    </row>
    <row r="191" spans="1:24" s="87" customFormat="1" ht="11.25" customHeight="1" x14ac:dyDescent="0.15">
      <c r="A191" s="96"/>
      <c r="B191" s="106"/>
      <c r="C191" s="106"/>
      <c r="D191" s="96"/>
      <c r="E191" s="96" t="str">
        <f>V191</f>
        <v>235-002-000 국기법보장비용징수</v>
      </c>
      <c r="F191" s="179">
        <v>0</v>
      </c>
      <c r="G191" s="179">
        <v>138867410</v>
      </c>
      <c r="H191" s="179">
        <v>4747080</v>
      </c>
      <c r="I191" s="179">
        <v>7209270</v>
      </c>
      <c r="J191" s="179">
        <v>0</v>
      </c>
      <c r="K191" s="179">
        <v>0</v>
      </c>
      <c r="L191" s="179">
        <v>0</v>
      </c>
      <c r="M191" s="179">
        <v>0</v>
      </c>
      <c r="N191" s="180">
        <f>G191-I191-M191</f>
        <v>131658140</v>
      </c>
      <c r="O191" s="111">
        <f>N191-P191</f>
        <v>131658140</v>
      </c>
      <c r="P191" s="111">
        <v>0</v>
      </c>
      <c r="Q191" s="181">
        <f>IFERROR((I191/G191)*100,"")</f>
        <v>5.1914772515740015</v>
      </c>
      <c r="S191" s="112" t="s">
        <v>208</v>
      </c>
      <c r="T191" s="113" t="s">
        <v>307</v>
      </c>
      <c r="U191" s="113" t="s">
        <v>84</v>
      </c>
      <c r="V191" s="113" t="s">
        <v>438</v>
      </c>
      <c r="W191" s="87" t="str">
        <f t="shared" si="71"/>
        <v/>
      </c>
      <c r="X191" s="87" t="str">
        <f t="shared" si="71"/>
        <v/>
      </c>
    </row>
    <row r="192" spans="1:24" s="87" customFormat="1" ht="11.25" customHeight="1" x14ac:dyDescent="0.15">
      <c r="A192" s="96"/>
      <c r="B192" s="106"/>
      <c r="C192" s="106"/>
      <c r="D192" s="96"/>
      <c r="E192" s="96" t="str">
        <f t="shared" ref="E192:E193" si="79">V192</f>
        <v>235-009-013 보조금법환수금(제재부가금)</v>
      </c>
      <c r="F192" s="179">
        <v>0</v>
      </c>
      <c r="G192" s="179">
        <v>108951910</v>
      </c>
      <c r="H192" s="179">
        <v>0</v>
      </c>
      <c r="I192" s="179">
        <v>0</v>
      </c>
      <c r="J192" s="179">
        <v>0</v>
      </c>
      <c r="K192" s="179">
        <v>0</v>
      </c>
      <c r="L192" s="179">
        <v>0</v>
      </c>
      <c r="M192" s="179">
        <v>0</v>
      </c>
      <c r="N192" s="180">
        <f t="shared" ref="N192:N193" si="80">G192-I192-M192</f>
        <v>108951910</v>
      </c>
      <c r="O192" s="111">
        <f t="shared" ref="O192:O193" si="81">N192-P192</f>
        <v>108951910</v>
      </c>
      <c r="P192" s="111">
        <v>0</v>
      </c>
      <c r="Q192" s="181">
        <f t="shared" ref="Q192:Q253" si="82">IFERROR((I192/G192)*100,"")</f>
        <v>0</v>
      </c>
      <c r="S192" s="112" t="s">
        <v>208</v>
      </c>
      <c r="T192" s="113" t="s">
        <v>307</v>
      </c>
      <c r="U192" s="113" t="s">
        <v>84</v>
      </c>
      <c r="V192" s="113" t="s">
        <v>284</v>
      </c>
      <c r="W192" s="87" t="str">
        <f t="shared" si="71"/>
        <v/>
      </c>
      <c r="X192" s="87" t="str">
        <f t="shared" si="71"/>
        <v/>
      </c>
    </row>
    <row r="193" spans="1:24" s="87" customFormat="1" ht="11.25" customHeight="1" x14ac:dyDescent="0.15">
      <c r="A193" s="96"/>
      <c r="B193" s="106"/>
      <c r="C193" s="106"/>
      <c r="D193" s="96"/>
      <c r="E193" s="96" t="str">
        <f t="shared" si="79"/>
        <v>235-009-014 보조금환수금</v>
      </c>
      <c r="F193" s="179">
        <v>0</v>
      </c>
      <c r="G193" s="179">
        <v>0</v>
      </c>
      <c r="H193" s="179">
        <v>0</v>
      </c>
      <c r="I193" s="179">
        <v>0</v>
      </c>
      <c r="J193" s="179">
        <v>0</v>
      </c>
      <c r="K193" s="179">
        <v>0</v>
      </c>
      <c r="L193" s="179">
        <v>0</v>
      </c>
      <c r="M193" s="179">
        <v>0</v>
      </c>
      <c r="N193" s="180">
        <f t="shared" si="80"/>
        <v>0</v>
      </c>
      <c r="O193" s="111">
        <f t="shared" si="81"/>
        <v>0</v>
      </c>
      <c r="P193" s="111">
        <v>0</v>
      </c>
      <c r="Q193" s="181" t="str">
        <f t="shared" si="82"/>
        <v/>
      </c>
      <c r="S193" s="112" t="s">
        <v>208</v>
      </c>
      <c r="T193" s="113" t="s">
        <v>307</v>
      </c>
      <c r="U193" s="113" t="s">
        <v>84</v>
      </c>
      <c r="V193" s="113" t="s">
        <v>308</v>
      </c>
      <c r="W193" s="87" t="str">
        <f t="shared" si="71"/>
        <v/>
      </c>
      <c r="X193" s="87" t="str">
        <f t="shared" si="71"/>
        <v/>
      </c>
    </row>
    <row r="194" spans="1:24" s="87" customFormat="1" ht="11.25" customHeight="1" x14ac:dyDescent="0.15">
      <c r="A194" s="102"/>
      <c r="B194" s="106"/>
      <c r="C194" s="103" t="str">
        <f>T196</f>
        <v>236-00 부담금</v>
      </c>
      <c r="D194" s="103"/>
      <c r="E194" s="103"/>
      <c r="F194" s="115">
        <f t="shared" ref="F194:P194" si="83">F195</f>
        <v>2754940</v>
      </c>
      <c r="G194" s="115">
        <f t="shared" si="83"/>
        <v>119939970</v>
      </c>
      <c r="H194" s="115">
        <f t="shared" si="83"/>
        <v>114270</v>
      </c>
      <c r="I194" s="115">
        <f t="shared" si="83"/>
        <v>418790</v>
      </c>
      <c r="J194" s="115">
        <f t="shared" si="83"/>
        <v>0</v>
      </c>
      <c r="K194" s="115">
        <f t="shared" si="83"/>
        <v>0</v>
      </c>
      <c r="L194" s="115">
        <f t="shared" si="83"/>
        <v>0</v>
      </c>
      <c r="M194" s="115">
        <f t="shared" si="83"/>
        <v>0</v>
      </c>
      <c r="N194" s="115">
        <f t="shared" si="83"/>
        <v>119521180</v>
      </c>
      <c r="O194" s="115">
        <f t="shared" si="83"/>
        <v>119521180</v>
      </c>
      <c r="P194" s="115">
        <f t="shared" si="83"/>
        <v>0</v>
      </c>
      <c r="Q194" s="177">
        <f t="shared" si="82"/>
        <v>0.34916633712681439</v>
      </c>
      <c r="T194" s="87" t="s">
        <v>433</v>
      </c>
      <c r="V194" s="87" t="s">
        <v>0</v>
      </c>
      <c r="W194" s="87" t="str">
        <f t="shared" si="71"/>
        <v>부담금</v>
      </c>
      <c r="X194" s="87" t="str">
        <f t="shared" si="71"/>
        <v/>
      </c>
    </row>
    <row r="195" spans="1:24" s="87" customFormat="1" ht="11.25" customHeight="1" x14ac:dyDescent="0.15">
      <c r="A195" s="102"/>
      <c r="B195" s="119"/>
      <c r="C195" s="96"/>
      <c r="D195" s="107" t="str">
        <f>U196</f>
        <v>236-01 부담금</v>
      </c>
      <c r="E195" s="107"/>
      <c r="F195" s="108">
        <f t="shared" ref="F195:P195" si="84">SUM(F196:F203)</f>
        <v>2754940</v>
      </c>
      <c r="G195" s="108">
        <f t="shared" si="84"/>
        <v>119939970</v>
      </c>
      <c r="H195" s="108">
        <f t="shared" si="84"/>
        <v>114270</v>
      </c>
      <c r="I195" s="108">
        <f t="shared" si="84"/>
        <v>418790</v>
      </c>
      <c r="J195" s="108">
        <f t="shared" si="84"/>
        <v>0</v>
      </c>
      <c r="K195" s="108">
        <f t="shared" si="84"/>
        <v>0</v>
      </c>
      <c r="L195" s="108">
        <f t="shared" si="84"/>
        <v>0</v>
      </c>
      <c r="M195" s="108">
        <f t="shared" si="84"/>
        <v>0</v>
      </c>
      <c r="N195" s="108">
        <f t="shared" si="84"/>
        <v>119521180</v>
      </c>
      <c r="O195" s="108">
        <f t="shared" si="84"/>
        <v>119521180</v>
      </c>
      <c r="P195" s="108">
        <f t="shared" si="84"/>
        <v>0</v>
      </c>
      <c r="Q195" s="178">
        <f t="shared" si="82"/>
        <v>0.34916633712681439</v>
      </c>
      <c r="U195" s="87" t="s">
        <v>433</v>
      </c>
      <c r="V195" s="87" t="s">
        <v>0</v>
      </c>
      <c r="W195" s="87" t="str">
        <f t="shared" si="71"/>
        <v/>
      </c>
      <c r="X195" s="87" t="str">
        <f t="shared" si="71"/>
        <v>부담금</v>
      </c>
    </row>
    <row r="196" spans="1:24" s="87" customFormat="1" ht="11.25" customHeight="1" x14ac:dyDescent="0.15">
      <c r="A196" s="96"/>
      <c r="B196" s="106"/>
      <c r="C196" s="96"/>
      <c r="D196" s="96"/>
      <c r="E196" s="96" t="str">
        <f t="shared" ref="E196:E203" si="85">V196</f>
        <v>236-002-004 도로굴착부담금</v>
      </c>
      <c r="F196" s="179">
        <v>0</v>
      </c>
      <c r="G196" s="179">
        <v>-3498480</v>
      </c>
      <c r="H196" s="179">
        <v>0</v>
      </c>
      <c r="I196" s="179">
        <v>235890</v>
      </c>
      <c r="J196" s="179">
        <v>0</v>
      </c>
      <c r="K196" s="179">
        <v>0</v>
      </c>
      <c r="L196" s="179">
        <v>0</v>
      </c>
      <c r="M196" s="179">
        <v>0</v>
      </c>
      <c r="N196" s="180">
        <f t="shared" ref="N196:N203" si="86">G196-I196-M196</f>
        <v>-3734370</v>
      </c>
      <c r="O196" s="111">
        <f t="shared" ref="O196:O203" si="87">N196-P196</f>
        <v>-3734370</v>
      </c>
      <c r="P196" s="111">
        <v>0</v>
      </c>
      <c r="Q196" s="181">
        <f t="shared" si="82"/>
        <v>-6.7426425190368384</v>
      </c>
      <c r="S196" s="112" t="s">
        <v>208</v>
      </c>
      <c r="T196" s="113" t="s">
        <v>309</v>
      </c>
      <c r="U196" s="113" t="s">
        <v>85</v>
      </c>
      <c r="V196" s="113" t="s">
        <v>285</v>
      </c>
      <c r="W196" s="87" t="str">
        <f t="shared" si="71"/>
        <v/>
      </c>
      <c r="X196" s="87" t="str">
        <f t="shared" si="71"/>
        <v/>
      </c>
    </row>
    <row r="197" spans="1:24" s="87" customFormat="1" ht="11.25" customHeight="1" x14ac:dyDescent="0.15">
      <c r="A197" s="96"/>
      <c r="B197" s="96"/>
      <c r="C197" s="96"/>
      <c r="D197" s="96"/>
      <c r="E197" s="96" t="str">
        <f t="shared" si="85"/>
        <v>236-003-007 가로수변상금</v>
      </c>
      <c r="F197" s="179">
        <v>0</v>
      </c>
      <c r="G197" s="179">
        <v>0</v>
      </c>
      <c r="H197" s="179">
        <v>0</v>
      </c>
      <c r="I197" s="179">
        <v>0</v>
      </c>
      <c r="J197" s="179">
        <v>0</v>
      </c>
      <c r="K197" s="179">
        <v>0</v>
      </c>
      <c r="L197" s="179">
        <v>0</v>
      </c>
      <c r="M197" s="179">
        <v>0</v>
      </c>
      <c r="N197" s="180">
        <f t="shared" si="86"/>
        <v>0</v>
      </c>
      <c r="O197" s="111">
        <f t="shared" si="87"/>
        <v>0</v>
      </c>
      <c r="P197" s="111">
        <v>0</v>
      </c>
      <c r="Q197" s="181" t="str">
        <f t="shared" si="82"/>
        <v/>
      </c>
      <c r="S197" s="112" t="s">
        <v>208</v>
      </c>
      <c r="T197" s="113" t="s">
        <v>309</v>
      </c>
      <c r="U197" s="113" t="s">
        <v>85</v>
      </c>
      <c r="V197" s="113" t="s">
        <v>310</v>
      </c>
      <c r="W197" s="87" t="str">
        <f t="shared" si="71"/>
        <v/>
      </c>
      <c r="X197" s="87" t="str">
        <f t="shared" si="71"/>
        <v/>
      </c>
    </row>
    <row r="198" spans="1:24" s="87" customFormat="1" ht="11.25" customHeight="1" x14ac:dyDescent="0.15">
      <c r="A198" s="96"/>
      <c r="B198" s="96"/>
      <c r="C198" s="96"/>
      <c r="D198" s="96"/>
      <c r="E198" s="96" t="str">
        <f>V198</f>
        <v>236-009-000 하수도원인자부담금</v>
      </c>
      <c r="F198" s="179">
        <v>0</v>
      </c>
      <c r="G198" s="179">
        <v>0</v>
      </c>
      <c r="H198" s="179">
        <v>0</v>
      </c>
      <c r="I198" s="179">
        <v>0</v>
      </c>
      <c r="J198" s="179">
        <v>0</v>
      </c>
      <c r="K198" s="179">
        <v>0</v>
      </c>
      <c r="L198" s="179">
        <v>0</v>
      </c>
      <c r="M198" s="179">
        <v>0</v>
      </c>
      <c r="N198" s="180">
        <f>G198-I198-M198</f>
        <v>0</v>
      </c>
      <c r="O198" s="111">
        <f>N198-P198</f>
        <v>0</v>
      </c>
      <c r="P198" s="111">
        <v>0</v>
      </c>
      <c r="Q198" s="181" t="str">
        <f t="shared" si="82"/>
        <v/>
      </c>
      <c r="S198" s="112" t="s">
        <v>208</v>
      </c>
      <c r="T198" s="113" t="s">
        <v>309</v>
      </c>
      <c r="U198" s="113" t="s">
        <v>85</v>
      </c>
      <c r="V198" s="113" t="s">
        <v>311</v>
      </c>
      <c r="W198" s="87" t="str">
        <f t="shared" ref="W198:X261" si="88">MID(C198,8,99)</f>
        <v/>
      </c>
      <c r="X198" s="87" t="str">
        <f t="shared" si="88"/>
        <v/>
      </c>
    </row>
    <row r="199" spans="1:24" s="87" customFormat="1" ht="11.25" customHeight="1" x14ac:dyDescent="0.15">
      <c r="A199" s="96"/>
      <c r="B199" s="106"/>
      <c r="C199" s="96"/>
      <c r="D199" s="96"/>
      <c r="E199" s="96" t="str">
        <f t="shared" si="85"/>
        <v>236-011-002 대체산림자원조성비</v>
      </c>
      <c r="F199" s="179">
        <v>0</v>
      </c>
      <c r="G199" s="179">
        <v>0</v>
      </c>
      <c r="H199" s="179">
        <v>0</v>
      </c>
      <c r="I199" s="179">
        <v>0</v>
      </c>
      <c r="J199" s="179">
        <v>0</v>
      </c>
      <c r="K199" s="179">
        <v>0</v>
      </c>
      <c r="L199" s="179">
        <v>0</v>
      </c>
      <c r="M199" s="179">
        <v>0</v>
      </c>
      <c r="N199" s="180">
        <f t="shared" si="86"/>
        <v>0</v>
      </c>
      <c r="O199" s="111">
        <f t="shared" si="87"/>
        <v>0</v>
      </c>
      <c r="P199" s="111">
        <v>0</v>
      </c>
      <c r="Q199" s="181" t="str">
        <f t="shared" si="82"/>
        <v/>
      </c>
      <c r="S199" s="112" t="s">
        <v>208</v>
      </c>
      <c r="T199" s="113" t="s">
        <v>309</v>
      </c>
      <c r="U199" s="113" t="s">
        <v>85</v>
      </c>
      <c r="V199" s="113" t="s">
        <v>312</v>
      </c>
      <c r="W199" s="87" t="str">
        <f t="shared" si="88"/>
        <v/>
      </c>
      <c r="X199" s="87" t="str">
        <f t="shared" si="88"/>
        <v/>
      </c>
    </row>
    <row r="200" spans="1:24" s="87" customFormat="1" ht="11.25" customHeight="1" x14ac:dyDescent="0.15">
      <c r="A200" s="96"/>
      <c r="B200" s="117"/>
      <c r="C200" s="96"/>
      <c r="D200" s="96"/>
      <c r="E200" s="96" t="str">
        <f t="shared" si="85"/>
        <v>236-013-000 개발부담금</v>
      </c>
      <c r="F200" s="179">
        <v>2754940</v>
      </c>
      <c r="G200" s="179">
        <v>105959050</v>
      </c>
      <c r="H200" s="179">
        <v>0</v>
      </c>
      <c r="I200" s="179">
        <v>0</v>
      </c>
      <c r="J200" s="179">
        <v>0</v>
      </c>
      <c r="K200" s="179">
        <v>0</v>
      </c>
      <c r="L200" s="179">
        <v>0</v>
      </c>
      <c r="M200" s="179">
        <v>0</v>
      </c>
      <c r="N200" s="180">
        <f t="shared" si="86"/>
        <v>105959050</v>
      </c>
      <c r="O200" s="111">
        <f t="shared" si="87"/>
        <v>105959050</v>
      </c>
      <c r="P200" s="111">
        <v>0</v>
      </c>
      <c r="Q200" s="181">
        <f t="shared" si="82"/>
        <v>0</v>
      </c>
      <c r="S200" s="112" t="s">
        <v>208</v>
      </c>
      <c r="T200" s="113" t="s">
        <v>309</v>
      </c>
      <c r="U200" s="113" t="s">
        <v>85</v>
      </c>
      <c r="V200" s="113" t="s">
        <v>286</v>
      </c>
      <c r="W200" s="87" t="str">
        <f t="shared" si="88"/>
        <v/>
      </c>
      <c r="X200" s="87" t="str">
        <f t="shared" si="88"/>
        <v/>
      </c>
    </row>
    <row r="201" spans="1:24" s="87" customFormat="1" ht="11.25" customHeight="1" x14ac:dyDescent="0.15">
      <c r="A201" s="96"/>
      <c r="B201" s="117"/>
      <c r="C201" s="96"/>
      <c r="D201" s="96"/>
      <c r="E201" s="96" t="str">
        <f t="shared" si="85"/>
        <v>236-023-000 수산자원조성금</v>
      </c>
      <c r="F201" s="179">
        <v>0</v>
      </c>
      <c r="G201" s="179">
        <v>98000</v>
      </c>
      <c r="H201" s="179">
        <v>32250</v>
      </c>
      <c r="I201" s="179">
        <v>98000</v>
      </c>
      <c r="J201" s="179">
        <v>0</v>
      </c>
      <c r="K201" s="179">
        <v>0</v>
      </c>
      <c r="L201" s="179">
        <v>0</v>
      </c>
      <c r="M201" s="179">
        <v>0</v>
      </c>
      <c r="N201" s="180">
        <f t="shared" si="86"/>
        <v>0</v>
      </c>
      <c r="O201" s="111">
        <f t="shared" si="87"/>
        <v>0</v>
      </c>
      <c r="P201" s="111">
        <v>0</v>
      </c>
      <c r="Q201" s="181">
        <f t="shared" si="82"/>
        <v>100</v>
      </c>
      <c r="S201" s="112" t="s">
        <v>208</v>
      </c>
      <c r="T201" s="113" t="s">
        <v>309</v>
      </c>
      <c r="U201" s="113" t="s">
        <v>85</v>
      </c>
      <c r="V201" s="113" t="s">
        <v>287</v>
      </c>
      <c r="W201" s="87" t="str">
        <f t="shared" si="88"/>
        <v/>
      </c>
      <c r="X201" s="87" t="str">
        <f t="shared" si="88"/>
        <v/>
      </c>
    </row>
    <row r="202" spans="1:24" s="87" customFormat="1" ht="11.25" customHeight="1" x14ac:dyDescent="0.15">
      <c r="A202" s="96"/>
      <c r="B202" s="117"/>
      <c r="C202" s="96"/>
      <c r="D202" s="96"/>
      <c r="E202" s="96" t="str">
        <f t="shared" si="85"/>
        <v>236-024-000 지하수이용부담금</v>
      </c>
      <c r="F202" s="179">
        <v>0</v>
      </c>
      <c r="G202" s="179">
        <v>3717240</v>
      </c>
      <c r="H202" s="179">
        <v>82020</v>
      </c>
      <c r="I202" s="179">
        <v>84900</v>
      </c>
      <c r="J202" s="179">
        <v>0</v>
      </c>
      <c r="K202" s="179">
        <v>0</v>
      </c>
      <c r="L202" s="179">
        <v>0</v>
      </c>
      <c r="M202" s="179">
        <v>0</v>
      </c>
      <c r="N202" s="180">
        <f t="shared" si="86"/>
        <v>3632340</v>
      </c>
      <c r="O202" s="111">
        <f t="shared" si="87"/>
        <v>3632340</v>
      </c>
      <c r="P202" s="111">
        <v>0</v>
      </c>
      <c r="Q202" s="181">
        <f t="shared" si="82"/>
        <v>2.2839526100009682</v>
      </c>
      <c r="S202" s="112" t="s">
        <v>208</v>
      </c>
      <c r="T202" s="113" t="s">
        <v>309</v>
      </c>
      <c r="U202" s="113" t="s">
        <v>85</v>
      </c>
      <c r="V202" s="113" t="s">
        <v>288</v>
      </c>
      <c r="W202" s="87" t="str">
        <f t="shared" si="88"/>
        <v/>
      </c>
      <c r="X202" s="87" t="str">
        <f t="shared" si="88"/>
        <v/>
      </c>
    </row>
    <row r="203" spans="1:24" s="87" customFormat="1" ht="11.25" customHeight="1" x14ac:dyDescent="0.15">
      <c r="A203" s="96"/>
      <c r="B203" s="96"/>
      <c r="C203" s="106"/>
      <c r="D203" s="106"/>
      <c r="E203" s="96" t="str">
        <f t="shared" si="85"/>
        <v>236-031-001 기타일반부담금</v>
      </c>
      <c r="F203" s="179">
        <v>0</v>
      </c>
      <c r="G203" s="179">
        <v>13664160</v>
      </c>
      <c r="H203" s="179">
        <v>0</v>
      </c>
      <c r="I203" s="179">
        <v>0</v>
      </c>
      <c r="J203" s="179">
        <v>0</v>
      </c>
      <c r="K203" s="179">
        <v>0</v>
      </c>
      <c r="L203" s="179">
        <v>0</v>
      </c>
      <c r="M203" s="179">
        <v>0</v>
      </c>
      <c r="N203" s="180">
        <f t="shared" si="86"/>
        <v>13664160</v>
      </c>
      <c r="O203" s="111">
        <f t="shared" si="87"/>
        <v>13664160</v>
      </c>
      <c r="P203" s="111">
        <v>0</v>
      </c>
      <c r="Q203" s="181">
        <f t="shared" si="82"/>
        <v>0</v>
      </c>
      <c r="S203" s="112" t="s">
        <v>208</v>
      </c>
      <c r="T203" s="113" t="s">
        <v>309</v>
      </c>
      <c r="U203" s="113" t="s">
        <v>85</v>
      </c>
      <c r="V203" s="113" t="s">
        <v>289</v>
      </c>
      <c r="W203" s="87" t="str">
        <f t="shared" si="88"/>
        <v/>
      </c>
      <c r="X203" s="87" t="str">
        <f t="shared" si="88"/>
        <v/>
      </c>
    </row>
    <row r="204" spans="1:24" s="87" customFormat="1" ht="11.25" customHeight="1" x14ac:dyDescent="0.15">
      <c r="A204" s="102"/>
      <c r="B204" s="106"/>
      <c r="C204" s="103" t="str">
        <f>T206</f>
        <v>237-00 범칙금</v>
      </c>
      <c r="D204" s="103"/>
      <c r="E204" s="103"/>
      <c r="F204" s="115">
        <f t="shared" ref="F204:P204" si="89">F205</f>
        <v>-1000000</v>
      </c>
      <c r="G204" s="115">
        <f t="shared" si="89"/>
        <v>900000</v>
      </c>
      <c r="H204" s="115">
        <f t="shared" si="89"/>
        <v>0</v>
      </c>
      <c r="I204" s="115">
        <f t="shared" si="89"/>
        <v>500000</v>
      </c>
      <c r="J204" s="115">
        <f t="shared" si="89"/>
        <v>0</v>
      </c>
      <c r="K204" s="115">
        <f t="shared" si="89"/>
        <v>0</v>
      </c>
      <c r="L204" s="115">
        <f t="shared" si="89"/>
        <v>0</v>
      </c>
      <c r="M204" s="115">
        <f t="shared" si="89"/>
        <v>0</v>
      </c>
      <c r="N204" s="115">
        <f t="shared" si="89"/>
        <v>400000</v>
      </c>
      <c r="O204" s="115">
        <f t="shared" si="89"/>
        <v>400000</v>
      </c>
      <c r="P204" s="115">
        <f t="shared" si="89"/>
        <v>0</v>
      </c>
      <c r="Q204" s="177">
        <f t="shared" si="82"/>
        <v>55.555555555555557</v>
      </c>
      <c r="T204" s="87" t="s">
        <v>433</v>
      </c>
      <c r="V204" s="87" t="s">
        <v>0</v>
      </c>
      <c r="W204" s="87" t="str">
        <f t="shared" si="88"/>
        <v>범칙금</v>
      </c>
      <c r="X204" s="87" t="str">
        <f t="shared" si="88"/>
        <v/>
      </c>
    </row>
    <row r="205" spans="1:24" s="87" customFormat="1" ht="11.25" customHeight="1" x14ac:dyDescent="0.15">
      <c r="A205" s="102"/>
      <c r="B205" s="119"/>
      <c r="C205" s="96"/>
      <c r="D205" s="107" t="str">
        <f>U206</f>
        <v>237-01 범칙금</v>
      </c>
      <c r="E205" s="107"/>
      <c r="F205" s="108">
        <f>SUM(F206:F209)</f>
        <v>-1000000</v>
      </c>
      <c r="G205" s="108">
        <f t="shared" ref="G205:P205" si="90">SUM(G206:G209)</f>
        <v>900000</v>
      </c>
      <c r="H205" s="108">
        <f t="shared" si="90"/>
        <v>0</v>
      </c>
      <c r="I205" s="108">
        <f t="shared" si="90"/>
        <v>500000</v>
      </c>
      <c r="J205" s="108">
        <f t="shared" si="90"/>
        <v>0</v>
      </c>
      <c r="K205" s="108">
        <f t="shared" si="90"/>
        <v>0</v>
      </c>
      <c r="L205" s="108">
        <f t="shared" si="90"/>
        <v>0</v>
      </c>
      <c r="M205" s="108">
        <f t="shared" si="90"/>
        <v>0</v>
      </c>
      <c r="N205" s="108">
        <f t="shared" si="90"/>
        <v>400000</v>
      </c>
      <c r="O205" s="108">
        <f t="shared" si="90"/>
        <v>400000</v>
      </c>
      <c r="P205" s="108">
        <f t="shared" si="90"/>
        <v>0</v>
      </c>
      <c r="Q205" s="178">
        <f t="shared" si="82"/>
        <v>55.555555555555557</v>
      </c>
      <c r="U205" s="87" t="s">
        <v>433</v>
      </c>
      <c r="V205" s="87" t="s">
        <v>0</v>
      </c>
      <c r="W205" s="87" t="str">
        <f t="shared" si="88"/>
        <v/>
      </c>
      <c r="X205" s="87" t="str">
        <f t="shared" si="88"/>
        <v>범칙금</v>
      </c>
    </row>
    <row r="206" spans="1:24" s="87" customFormat="1" ht="11.25" customHeight="1" x14ac:dyDescent="0.15">
      <c r="A206" s="96"/>
      <c r="B206" s="106"/>
      <c r="C206" s="96"/>
      <c r="D206" s="96"/>
      <c r="E206" s="96" t="str">
        <f>V206</f>
        <v>237-002-000 자동차관리법위반범칙금</v>
      </c>
      <c r="F206" s="179">
        <v>0</v>
      </c>
      <c r="G206" s="179">
        <v>0</v>
      </c>
      <c r="H206" s="179">
        <v>0</v>
      </c>
      <c r="I206" s="179">
        <v>0</v>
      </c>
      <c r="J206" s="179">
        <v>0</v>
      </c>
      <c r="K206" s="179">
        <v>0</v>
      </c>
      <c r="L206" s="179">
        <v>0</v>
      </c>
      <c r="M206" s="179">
        <v>0</v>
      </c>
      <c r="N206" s="180">
        <f>G206-I206-M206</f>
        <v>0</v>
      </c>
      <c r="O206" s="111">
        <f>N206-P206</f>
        <v>0</v>
      </c>
      <c r="P206" s="111">
        <v>0</v>
      </c>
      <c r="Q206" s="181" t="str">
        <f t="shared" si="82"/>
        <v/>
      </c>
      <c r="S206" s="112" t="s">
        <v>208</v>
      </c>
      <c r="T206" s="113" t="s">
        <v>313</v>
      </c>
      <c r="U206" s="113" t="s">
        <v>128</v>
      </c>
      <c r="V206" s="113" t="s">
        <v>314</v>
      </c>
      <c r="W206" s="87" t="str">
        <f t="shared" si="88"/>
        <v/>
      </c>
      <c r="X206" s="87" t="str">
        <f t="shared" si="88"/>
        <v/>
      </c>
    </row>
    <row r="207" spans="1:24" s="87" customFormat="1" ht="11.25" customHeight="1" x14ac:dyDescent="0.15">
      <c r="A207" s="96"/>
      <c r="B207" s="96"/>
      <c r="C207" s="96"/>
      <c r="D207" s="96"/>
      <c r="E207" s="96" t="str">
        <f>V207</f>
        <v>237-002-006 자동차소유권이전지연범칙금</v>
      </c>
      <c r="F207" s="179">
        <v>0</v>
      </c>
      <c r="G207" s="179">
        <v>0</v>
      </c>
      <c r="H207" s="179">
        <v>0</v>
      </c>
      <c r="I207" s="179">
        <v>0</v>
      </c>
      <c r="J207" s="179">
        <v>0</v>
      </c>
      <c r="K207" s="179">
        <v>0</v>
      </c>
      <c r="L207" s="179">
        <v>0</v>
      </c>
      <c r="M207" s="179">
        <v>0</v>
      </c>
      <c r="N207" s="180">
        <f>G207-I207-M207</f>
        <v>0</v>
      </c>
      <c r="O207" s="111">
        <f>N207-P207</f>
        <v>0</v>
      </c>
      <c r="P207" s="111">
        <v>0</v>
      </c>
      <c r="Q207" s="181" t="str">
        <f t="shared" si="82"/>
        <v/>
      </c>
      <c r="S207" s="112" t="s">
        <v>208</v>
      </c>
      <c r="T207" s="113" t="s">
        <v>313</v>
      </c>
      <c r="U207" s="113" t="s">
        <v>128</v>
      </c>
      <c r="V207" s="113" t="s">
        <v>315</v>
      </c>
      <c r="W207" s="87" t="str">
        <f t="shared" si="88"/>
        <v/>
      </c>
      <c r="X207" s="87" t="str">
        <f t="shared" si="88"/>
        <v/>
      </c>
    </row>
    <row r="208" spans="1:24" s="87" customFormat="1" ht="11.25" customHeight="1" x14ac:dyDescent="0.15">
      <c r="A208" s="96"/>
      <c r="B208" s="96"/>
      <c r="C208" s="96"/>
      <c r="D208" s="96"/>
      <c r="E208" s="96" t="str">
        <f>V208</f>
        <v>237-002-007 자동차상속지연범칙금</v>
      </c>
      <c r="F208" s="179">
        <v>-1000000</v>
      </c>
      <c r="G208" s="179">
        <v>900000</v>
      </c>
      <c r="H208" s="179">
        <v>0</v>
      </c>
      <c r="I208" s="179">
        <v>500000</v>
      </c>
      <c r="J208" s="179">
        <v>0</v>
      </c>
      <c r="K208" s="179">
        <v>0</v>
      </c>
      <c r="L208" s="179">
        <v>0</v>
      </c>
      <c r="M208" s="179">
        <v>0</v>
      </c>
      <c r="N208" s="180">
        <f>G208-I208-M208</f>
        <v>400000</v>
      </c>
      <c r="O208" s="111">
        <f>N208-P208</f>
        <v>400000</v>
      </c>
      <c r="P208" s="111">
        <v>0</v>
      </c>
      <c r="Q208" s="181">
        <f t="shared" si="82"/>
        <v>55.555555555555557</v>
      </c>
      <c r="S208" s="112" t="s">
        <v>208</v>
      </c>
      <c r="T208" s="113" t="s">
        <v>313</v>
      </c>
      <c r="U208" s="113" t="s">
        <v>128</v>
      </c>
      <c r="V208" s="113" t="s">
        <v>290</v>
      </c>
      <c r="W208" s="87" t="str">
        <f t="shared" si="88"/>
        <v/>
      </c>
      <c r="X208" s="87" t="str">
        <f t="shared" si="88"/>
        <v/>
      </c>
    </row>
    <row r="209" spans="1:24" s="87" customFormat="1" ht="11.25" customHeight="1" x14ac:dyDescent="0.15">
      <c r="A209" s="96"/>
      <c r="B209" s="106"/>
      <c r="C209" s="96"/>
      <c r="D209" s="96"/>
      <c r="E209" s="96" t="str">
        <f>V209</f>
        <v>237-003-000 자동차손해배상보장법위반범칙금</v>
      </c>
      <c r="F209" s="179">
        <v>0</v>
      </c>
      <c r="G209" s="179">
        <v>0</v>
      </c>
      <c r="H209" s="179">
        <v>0</v>
      </c>
      <c r="I209" s="179">
        <v>0</v>
      </c>
      <c r="J209" s="179">
        <v>0</v>
      </c>
      <c r="K209" s="179">
        <v>0</v>
      </c>
      <c r="L209" s="179">
        <v>0</v>
      </c>
      <c r="M209" s="179">
        <v>0</v>
      </c>
      <c r="N209" s="180">
        <f>G209-I209-M209</f>
        <v>0</v>
      </c>
      <c r="O209" s="111">
        <f>N209-P209</f>
        <v>0</v>
      </c>
      <c r="P209" s="111">
        <v>0</v>
      </c>
      <c r="Q209" s="181" t="str">
        <f t="shared" si="82"/>
        <v/>
      </c>
      <c r="S209" s="112" t="s">
        <v>208</v>
      </c>
      <c r="T209" s="113" t="s">
        <v>313</v>
      </c>
      <c r="U209" s="113" t="s">
        <v>128</v>
      </c>
      <c r="V209" s="113" t="s">
        <v>316</v>
      </c>
      <c r="W209" s="87" t="str">
        <f t="shared" si="88"/>
        <v/>
      </c>
      <c r="X209" s="87" t="str">
        <f t="shared" si="88"/>
        <v/>
      </c>
    </row>
    <row r="210" spans="1:24" s="87" customFormat="1" ht="11.25" customHeight="1" x14ac:dyDescent="0.15">
      <c r="A210" s="139" t="s">
        <v>317</v>
      </c>
      <c r="B210" s="139"/>
      <c r="C210" s="139"/>
      <c r="D210" s="139"/>
      <c r="E210" s="139"/>
      <c r="F210" s="140">
        <f t="shared" ref="F210:P211" si="91">F211</f>
        <v>0</v>
      </c>
      <c r="G210" s="140">
        <f t="shared" si="91"/>
        <v>0</v>
      </c>
      <c r="H210" s="140">
        <f t="shared" si="91"/>
        <v>0</v>
      </c>
      <c r="I210" s="140">
        <f t="shared" si="91"/>
        <v>0</v>
      </c>
      <c r="J210" s="140">
        <f t="shared" si="91"/>
        <v>0</v>
      </c>
      <c r="K210" s="140">
        <f t="shared" si="91"/>
        <v>0</v>
      </c>
      <c r="L210" s="140">
        <f t="shared" si="91"/>
        <v>0</v>
      </c>
      <c r="M210" s="140">
        <f t="shared" si="91"/>
        <v>0</v>
      </c>
      <c r="N210" s="140">
        <f t="shared" si="91"/>
        <v>0</v>
      </c>
      <c r="O210" s="140">
        <f t="shared" si="91"/>
        <v>0</v>
      </c>
      <c r="P210" s="140">
        <f t="shared" si="91"/>
        <v>0</v>
      </c>
      <c r="Q210" s="183" t="str">
        <f t="shared" si="82"/>
        <v/>
      </c>
      <c r="V210" s="87" t="s">
        <v>0</v>
      </c>
      <c r="W210" s="87" t="str">
        <f t="shared" si="88"/>
        <v/>
      </c>
      <c r="X210" s="87" t="str">
        <f t="shared" si="88"/>
        <v/>
      </c>
    </row>
    <row r="211" spans="1:24" s="87" customFormat="1" ht="11.25" customHeight="1" x14ac:dyDescent="0.15">
      <c r="A211" s="96"/>
      <c r="B211" s="97" t="s">
        <v>440</v>
      </c>
      <c r="C211" s="97"/>
      <c r="D211" s="97"/>
      <c r="E211" s="97"/>
      <c r="F211" s="99">
        <f t="shared" si="91"/>
        <v>0</v>
      </c>
      <c r="G211" s="99">
        <f t="shared" si="91"/>
        <v>0</v>
      </c>
      <c r="H211" s="99">
        <f t="shared" si="91"/>
        <v>0</v>
      </c>
      <c r="I211" s="99">
        <f t="shared" si="91"/>
        <v>0</v>
      </c>
      <c r="J211" s="99">
        <f t="shared" si="91"/>
        <v>0</v>
      </c>
      <c r="K211" s="99">
        <f t="shared" si="91"/>
        <v>0</v>
      </c>
      <c r="L211" s="99">
        <f t="shared" si="91"/>
        <v>0</v>
      </c>
      <c r="M211" s="99">
        <f t="shared" si="91"/>
        <v>0</v>
      </c>
      <c r="N211" s="99">
        <f t="shared" si="91"/>
        <v>0</v>
      </c>
      <c r="O211" s="99">
        <f t="shared" si="91"/>
        <v>0</v>
      </c>
      <c r="P211" s="99">
        <f t="shared" si="91"/>
        <v>0</v>
      </c>
      <c r="Q211" s="176" t="str">
        <f t="shared" si="82"/>
        <v/>
      </c>
      <c r="R211" s="87" t="s">
        <v>433</v>
      </c>
      <c r="V211" s="87" t="s">
        <v>0</v>
      </c>
      <c r="W211" s="87" t="str">
        <f t="shared" si="88"/>
        <v/>
      </c>
      <c r="X211" s="87" t="str">
        <f t="shared" si="88"/>
        <v/>
      </c>
    </row>
    <row r="212" spans="1:24" s="87" customFormat="1" ht="11.25" customHeight="1" x14ac:dyDescent="0.15">
      <c r="A212" s="96"/>
      <c r="B212" s="96"/>
      <c r="C212" s="103" t="str">
        <f>T214</f>
        <v>311-00 지방교부세</v>
      </c>
      <c r="D212" s="103"/>
      <c r="E212" s="103"/>
      <c r="F212" s="104">
        <f t="shared" ref="F212:P212" si="92">F213+F215</f>
        <v>0</v>
      </c>
      <c r="G212" s="104">
        <f t="shared" si="92"/>
        <v>0</v>
      </c>
      <c r="H212" s="104">
        <f t="shared" si="92"/>
        <v>0</v>
      </c>
      <c r="I212" s="104">
        <f t="shared" si="92"/>
        <v>0</v>
      </c>
      <c r="J212" s="104">
        <f t="shared" si="92"/>
        <v>0</v>
      </c>
      <c r="K212" s="104">
        <f t="shared" si="92"/>
        <v>0</v>
      </c>
      <c r="L212" s="104">
        <f t="shared" si="92"/>
        <v>0</v>
      </c>
      <c r="M212" s="104">
        <f t="shared" si="92"/>
        <v>0</v>
      </c>
      <c r="N212" s="104">
        <f t="shared" si="92"/>
        <v>0</v>
      </c>
      <c r="O212" s="104">
        <f t="shared" si="92"/>
        <v>0</v>
      </c>
      <c r="P212" s="104">
        <f t="shared" si="92"/>
        <v>0</v>
      </c>
      <c r="Q212" s="177" t="str">
        <f t="shared" si="82"/>
        <v/>
      </c>
      <c r="T212" s="87" t="s">
        <v>433</v>
      </c>
      <c r="V212" s="87" t="s">
        <v>0</v>
      </c>
      <c r="W212" s="87" t="str">
        <f t="shared" si="88"/>
        <v>지방교부세</v>
      </c>
      <c r="X212" s="87" t="str">
        <f t="shared" si="88"/>
        <v/>
      </c>
    </row>
    <row r="213" spans="1:24" s="87" customFormat="1" ht="11.25" customHeight="1" x14ac:dyDescent="0.15">
      <c r="A213" s="96"/>
      <c r="B213" s="96"/>
      <c r="C213" s="96"/>
      <c r="D213" s="142" t="str">
        <f>U214</f>
        <v>311-02 특별교부세</v>
      </c>
      <c r="E213" s="143"/>
      <c r="F213" s="144">
        <f>SUM(F214:F214)</f>
        <v>0</v>
      </c>
      <c r="G213" s="144">
        <f t="shared" ref="G213:P213" si="93">SUM(G214:G214)</f>
        <v>0</v>
      </c>
      <c r="H213" s="144">
        <f t="shared" si="93"/>
        <v>0</v>
      </c>
      <c r="I213" s="144">
        <f t="shared" si="93"/>
        <v>0</v>
      </c>
      <c r="J213" s="144">
        <f t="shared" si="93"/>
        <v>0</v>
      </c>
      <c r="K213" s="144">
        <f t="shared" si="93"/>
        <v>0</v>
      </c>
      <c r="L213" s="144">
        <f t="shared" si="93"/>
        <v>0</v>
      </c>
      <c r="M213" s="144">
        <f t="shared" si="93"/>
        <v>0</v>
      </c>
      <c r="N213" s="144">
        <f t="shared" si="93"/>
        <v>0</v>
      </c>
      <c r="O213" s="144">
        <f t="shared" si="93"/>
        <v>0</v>
      </c>
      <c r="P213" s="144">
        <f t="shared" si="93"/>
        <v>0</v>
      </c>
      <c r="Q213" s="178" t="str">
        <f t="shared" si="82"/>
        <v/>
      </c>
      <c r="U213" s="87" t="s">
        <v>434</v>
      </c>
      <c r="V213" s="87" t="s">
        <v>0</v>
      </c>
      <c r="W213" s="87" t="str">
        <f t="shared" si="88"/>
        <v/>
      </c>
      <c r="X213" s="87" t="str">
        <f t="shared" si="88"/>
        <v>특별교부세</v>
      </c>
    </row>
    <row r="214" spans="1:24" s="87" customFormat="1" ht="11.25" customHeight="1" x14ac:dyDescent="0.15">
      <c r="A214" s="96"/>
      <c r="B214" s="96"/>
      <c r="C214" s="96"/>
      <c r="D214" s="96"/>
      <c r="E214" s="96" t="str">
        <f>V214</f>
        <v>311-051-000 지방특별교부세</v>
      </c>
      <c r="F214" s="179">
        <v>0</v>
      </c>
      <c r="G214" s="179">
        <v>0</v>
      </c>
      <c r="H214" s="179">
        <v>0</v>
      </c>
      <c r="I214" s="179">
        <v>0</v>
      </c>
      <c r="J214" s="179">
        <v>0</v>
      </c>
      <c r="K214" s="179">
        <v>0</v>
      </c>
      <c r="L214" s="179">
        <v>0</v>
      </c>
      <c r="M214" s="179">
        <v>0</v>
      </c>
      <c r="N214" s="180">
        <f>G214-I214-M214</f>
        <v>0</v>
      </c>
      <c r="O214" s="111">
        <f>N214-P214</f>
        <v>0</v>
      </c>
      <c r="P214" s="111">
        <v>0</v>
      </c>
      <c r="Q214" s="181" t="str">
        <f t="shared" si="82"/>
        <v/>
      </c>
      <c r="S214" s="112" t="s">
        <v>208</v>
      </c>
      <c r="T214" s="113" t="s">
        <v>318</v>
      </c>
      <c r="U214" s="113" t="s">
        <v>319</v>
      </c>
      <c r="V214" s="113" t="s">
        <v>320</v>
      </c>
      <c r="W214" s="87" t="str">
        <f t="shared" si="88"/>
        <v/>
      </c>
      <c r="X214" s="87" t="str">
        <f t="shared" si="88"/>
        <v/>
      </c>
    </row>
    <row r="215" spans="1:24" s="87" customFormat="1" ht="11.25" customHeight="1" x14ac:dyDescent="0.15">
      <c r="A215" s="121"/>
      <c r="B215" s="121"/>
      <c r="C215" s="122"/>
      <c r="D215" s="142" t="str">
        <f>U216</f>
        <v>311-03 부동산교부세</v>
      </c>
      <c r="E215" s="143"/>
      <c r="F215" s="144">
        <f>SUM(F216:F216)</f>
        <v>0</v>
      </c>
      <c r="G215" s="144">
        <f t="shared" ref="G215:P215" si="94">SUM(G216:G216)</f>
        <v>0</v>
      </c>
      <c r="H215" s="144">
        <f t="shared" si="94"/>
        <v>0</v>
      </c>
      <c r="I215" s="144">
        <f t="shared" si="94"/>
        <v>0</v>
      </c>
      <c r="J215" s="144">
        <f t="shared" si="94"/>
        <v>0</v>
      </c>
      <c r="K215" s="144">
        <f t="shared" si="94"/>
        <v>0</v>
      </c>
      <c r="L215" s="144">
        <f t="shared" si="94"/>
        <v>0</v>
      </c>
      <c r="M215" s="144">
        <f t="shared" si="94"/>
        <v>0</v>
      </c>
      <c r="N215" s="144">
        <f t="shared" si="94"/>
        <v>0</v>
      </c>
      <c r="O215" s="144">
        <f t="shared" si="94"/>
        <v>0</v>
      </c>
      <c r="P215" s="144">
        <f t="shared" si="94"/>
        <v>0</v>
      </c>
      <c r="Q215" s="178" t="str">
        <f t="shared" si="82"/>
        <v/>
      </c>
      <c r="U215" s="87" t="s">
        <v>434</v>
      </c>
      <c r="V215" s="87" t="s">
        <v>0</v>
      </c>
      <c r="W215" s="87" t="str">
        <f t="shared" si="88"/>
        <v/>
      </c>
      <c r="X215" s="87" t="str">
        <f t="shared" si="88"/>
        <v>부동산교부세</v>
      </c>
    </row>
    <row r="216" spans="1:24" s="87" customFormat="1" ht="11.25" customHeight="1" x14ac:dyDescent="0.15">
      <c r="A216" s="96"/>
      <c r="B216" s="96"/>
      <c r="C216" s="106"/>
      <c r="D216" s="96"/>
      <c r="E216" s="96" t="str">
        <f>V216</f>
        <v>311-101-000 부동산교부세</v>
      </c>
      <c r="F216" s="179">
        <v>0</v>
      </c>
      <c r="G216" s="179">
        <v>0</v>
      </c>
      <c r="H216" s="179">
        <v>0</v>
      </c>
      <c r="I216" s="179">
        <v>0</v>
      </c>
      <c r="J216" s="179">
        <v>0</v>
      </c>
      <c r="K216" s="179">
        <v>0</v>
      </c>
      <c r="L216" s="179">
        <v>0</v>
      </c>
      <c r="M216" s="179">
        <v>0</v>
      </c>
      <c r="N216" s="180">
        <f>G216-I216-M216</f>
        <v>0</v>
      </c>
      <c r="O216" s="111">
        <f>N216-P216</f>
        <v>0</v>
      </c>
      <c r="P216" s="111">
        <v>0</v>
      </c>
      <c r="Q216" s="181" t="str">
        <f t="shared" si="82"/>
        <v/>
      </c>
      <c r="S216" s="112" t="s">
        <v>208</v>
      </c>
      <c r="T216" s="113" t="s">
        <v>318</v>
      </c>
      <c r="U216" s="113" t="s">
        <v>321</v>
      </c>
      <c r="V216" s="113" t="s">
        <v>322</v>
      </c>
      <c r="W216" s="87" t="str">
        <f t="shared" si="88"/>
        <v/>
      </c>
      <c r="X216" s="87" t="str">
        <f t="shared" si="88"/>
        <v/>
      </c>
    </row>
    <row r="217" spans="1:24" s="87" customFormat="1" ht="11.25" customHeight="1" x14ac:dyDescent="0.15">
      <c r="A217" s="139" t="s">
        <v>323</v>
      </c>
      <c r="B217" s="139"/>
      <c r="C217" s="139"/>
      <c r="D217" s="139"/>
      <c r="E217" s="139"/>
      <c r="F217" s="140">
        <f t="shared" ref="F217:P218" si="95">F218</f>
        <v>0</v>
      </c>
      <c r="G217" s="140">
        <f t="shared" si="95"/>
        <v>0</v>
      </c>
      <c r="H217" s="140">
        <f t="shared" si="95"/>
        <v>0</v>
      </c>
      <c r="I217" s="140">
        <f t="shared" si="95"/>
        <v>0</v>
      </c>
      <c r="J217" s="140">
        <f t="shared" si="95"/>
        <v>0</v>
      </c>
      <c r="K217" s="140">
        <f t="shared" si="95"/>
        <v>0</v>
      </c>
      <c r="L217" s="140">
        <f t="shared" si="95"/>
        <v>0</v>
      </c>
      <c r="M217" s="140">
        <f t="shared" si="95"/>
        <v>0</v>
      </c>
      <c r="N217" s="140">
        <f t="shared" si="95"/>
        <v>0</v>
      </c>
      <c r="O217" s="140">
        <f t="shared" si="95"/>
        <v>0</v>
      </c>
      <c r="P217" s="140">
        <f t="shared" si="95"/>
        <v>0</v>
      </c>
      <c r="Q217" s="183" t="str">
        <f t="shared" si="82"/>
        <v/>
      </c>
      <c r="V217" s="87" t="s">
        <v>0</v>
      </c>
      <c r="W217" s="87" t="str">
        <f t="shared" si="88"/>
        <v/>
      </c>
      <c r="X217" s="87" t="str">
        <f t="shared" si="88"/>
        <v/>
      </c>
    </row>
    <row r="218" spans="1:24" s="87" customFormat="1" ht="11.25" customHeight="1" x14ac:dyDescent="0.15">
      <c r="A218" s="96"/>
      <c r="B218" s="97" t="s">
        <v>441</v>
      </c>
      <c r="C218" s="97"/>
      <c r="D218" s="97"/>
      <c r="E218" s="97"/>
      <c r="F218" s="99">
        <f t="shared" si="95"/>
        <v>0</v>
      </c>
      <c r="G218" s="99">
        <f t="shared" si="95"/>
        <v>0</v>
      </c>
      <c r="H218" s="99">
        <f t="shared" si="95"/>
        <v>0</v>
      </c>
      <c r="I218" s="99">
        <f t="shared" si="95"/>
        <v>0</v>
      </c>
      <c r="J218" s="99">
        <f t="shared" si="95"/>
        <v>0</v>
      </c>
      <c r="K218" s="99">
        <f t="shared" si="95"/>
        <v>0</v>
      </c>
      <c r="L218" s="99">
        <f t="shared" si="95"/>
        <v>0</v>
      </c>
      <c r="M218" s="99">
        <f t="shared" si="95"/>
        <v>0</v>
      </c>
      <c r="N218" s="99">
        <f t="shared" si="95"/>
        <v>0</v>
      </c>
      <c r="O218" s="99">
        <f t="shared" si="95"/>
        <v>0</v>
      </c>
      <c r="P218" s="99">
        <f t="shared" si="95"/>
        <v>0</v>
      </c>
      <c r="Q218" s="176" t="str">
        <f t="shared" si="82"/>
        <v/>
      </c>
      <c r="R218" s="87" t="s">
        <v>433</v>
      </c>
      <c r="V218" s="87" t="s">
        <v>0</v>
      </c>
      <c r="W218" s="87" t="str">
        <f t="shared" si="88"/>
        <v/>
      </c>
      <c r="X218" s="87" t="str">
        <f t="shared" si="88"/>
        <v/>
      </c>
    </row>
    <row r="219" spans="1:24" s="87" customFormat="1" ht="11.25" customHeight="1" x14ac:dyDescent="0.15">
      <c r="A219" s="96"/>
      <c r="B219" s="96"/>
      <c r="C219" s="103" t="str">
        <f>T221</f>
        <v>411-00 자치구조정교부금등</v>
      </c>
      <c r="D219" s="103"/>
      <c r="E219" s="103"/>
      <c r="F219" s="115">
        <f t="shared" ref="F219:P219" si="96">F220+F222+F224</f>
        <v>0</v>
      </c>
      <c r="G219" s="115">
        <f t="shared" si="96"/>
        <v>0</v>
      </c>
      <c r="H219" s="115">
        <f t="shared" si="96"/>
        <v>0</v>
      </c>
      <c r="I219" s="115">
        <f t="shared" si="96"/>
        <v>0</v>
      </c>
      <c r="J219" s="115">
        <f t="shared" si="96"/>
        <v>0</v>
      </c>
      <c r="K219" s="115">
        <f t="shared" si="96"/>
        <v>0</v>
      </c>
      <c r="L219" s="115">
        <f t="shared" si="96"/>
        <v>0</v>
      </c>
      <c r="M219" s="115">
        <f t="shared" si="96"/>
        <v>0</v>
      </c>
      <c r="N219" s="115">
        <f t="shared" si="96"/>
        <v>0</v>
      </c>
      <c r="O219" s="115">
        <f t="shared" si="96"/>
        <v>0</v>
      </c>
      <c r="P219" s="115">
        <f t="shared" si="96"/>
        <v>0</v>
      </c>
      <c r="Q219" s="177" t="str">
        <f t="shared" si="82"/>
        <v/>
      </c>
      <c r="T219" s="87" t="s">
        <v>433</v>
      </c>
      <c r="V219" s="87" t="s">
        <v>0</v>
      </c>
      <c r="W219" s="87" t="str">
        <f t="shared" si="88"/>
        <v>자치구조정교부금등</v>
      </c>
      <c r="X219" s="87" t="str">
        <f t="shared" si="88"/>
        <v/>
      </c>
    </row>
    <row r="220" spans="1:24" s="87" customFormat="1" ht="11.25" customHeight="1" x14ac:dyDescent="0.15">
      <c r="A220" s="96"/>
      <c r="B220" s="96"/>
      <c r="C220" s="96"/>
      <c r="D220" s="107" t="str">
        <f>U221</f>
        <v>411-01 자치구일반조정교부금</v>
      </c>
      <c r="E220" s="107"/>
      <c r="F220" s="144">
        <f>SUM(F221:F221)</f>
        <v>0</v>
      </c>
      <c r="G220" s="144">
        <f t="shared" ref="G220:P220" si="97">SUM(G221:G221)</f>
        <v>0</v>
      </c>
      <c r="H220" s="144">
        <f t="shared" si="97"/>
        <v>0</v>
      </c>
      <c r="I220" s="144">
        <f t="shared" si="97"/>
        <v>0</v>
      </c>
      <c r="J220" s="144">
        <f t="shared" si="97"/>
        <v>0</v>
      </c>
      <c r="K220" s="144">
        <f t="shared" si="97"/>
        <v>0</v>
      </c>
      <c r="L220" s="144">
        <f t="shared" si="97"/>
        <v>0</v>
      </c>
      <c r="M220" s="144">
        <f t="shared" si="97"/>
        <v>0</v>
      </c>
      <c r="N220" s="144">
        <f t="shared" si="97"/>
        <v>0</v>
      </c>
      <c r="O220" s="144">
        <f t="shared" si="97"/>
        <v>0</v>
      </c>
      <c r="P220" s="144">
        <f t="shared" si="97"/>
        <v>0</v>
      </c>
      <c r="Q220" s="178" t="str">
        <f t="shared" si="82"/>
        <v/>
      </c>
      <c r="U220" s="87" t="s">
        <v>434</v>
      </c>
      <c r="V220" s="87" t="s">
        <v>0</v>
      </c>
      <c r="W220" s="87" t="str">
        <f t="shared" si="88"/>
        <v/>
      </c>
      <c r="X220" s="87" t="str">
        <f t="shared" si="88"/>
        <v>자치구일반조정교부금</v>
      </c>
    </row>
    <row r="221" spans="1:24" s="87" customFormat="1" ht="11.25" customHeight="1" x14ac:dyDescent="0.15">
      <c r="A221" s="96"/>
      <c r="B221" s="96"/>
      <c r="C221" s="96"/>
      <c r="D221" s="96"/>
      <c r="E221" s="96" t="str">
        <f>V221</f>
        <v>411-001-000 조정교부금</v>
      </c>
      <c r="F221" s="179">
        <v>0</v>
      </c>
      <c r="G221" s="179">
        <v>0</v>
      </c>
      <c r="H221" s="179">
        <v>0</v>
      </c>
      <c r="I221" s="179">
        <v>0</v>
      </c>
      <c r="J221" s="179">
        <v>0</v>
      </c>
      <c r="K221" s="179">
        <v>0</v>
      </c>
      <c r="L221" s="179">
        <v>0</v>
      </c>
      <c r="M221" s="179">
        <v>0</v>
      </c>
      <c r="N221" s="180">
        <f>G221-I221-M221</f>
        <v>0</v>
      </c>
      <c r="O221" s="111">
        <f>N221-P221</f>
        <v>0</v>
      </c>
      <c r="P221" s="111">
        <v>0</v>
      </c>
      <c r="Q221" s="181" t="str">
        <f t="shared" si="82"/>
        <v/>
      </c>
      <c r="S221" s="112" t="s">
        <v>208</v>
      </c>
      <c r="T221" s="113" t="s">
        <v>324</v>
      </c>
      <c r="U221" s="113" t="s">
        <v>325</v>
      </c>
      <c r="V221" s="113" t="s">
        <v>326</v>
      </c>
      <c r="W221" s="87" t="str">
        <f t="shared" si="88"/>
        <v/>
      </c>
      <c r="X221" s="87" t="str">
        <f t="shared" si="88"/>
        <v/>
      </c>
    </row>
    <row r="222" spans="1:24" s="87" customFormat="1" ht="11.25" customHeight="1" x14ac:dyDescent="0.15">
      <c r="A222" s="96"/>
      <c r="B222" s="96"/>
      <c r="C222" s="96"/>
      <c r="D222" s="107" t="str">
        <f>U223</f>
        <v>411-02 자치구특별조정교부금</v>
      </c>
      <c r="E222" s="107"/>
      <c r="F222" s="144">
        <f>SUM(F223:F223)</f>
        <v>0</v>
      </c>
      <c r="G222" s="144">
        <f t="shared" ref="G222:P222" si="98">SUM(G223:G223)</f>
        <v>0</v>
      </c>
      <c r="H222" s="144">
        <f t="shared" si="98"/>
        <v>0</v>
      </c>
      <c r="I222" s="144">
        <f t="shared" si="98"/>
        <v>0</v>
      </c>
      <c r="J222" s="144">
        <f t="shared" si="98"/>
        <v>0</v>
      </c>
      <c r="K222" s="144">
        <f t="shared" si="98"/>
        <v>0</v>
      </c>
      <c r="L222" s="144">
        <f t="shared" si="98"/>
        <v>0</v>
      </c>
      <c r="M222" s="144">
        <f t="shared" si="98"/>
        <v>0</v>
      </c>
      <c r="N222" s="144">
        <f t="shared" si="98"/>
        <v>0</v>
      </c>
      <c r="O222" s="144">
        <f t="shared" si="98"/>
        <v>0</v>
      </c>
      <c r="P222" s="144">
        <f t="shared" si="98"/>
        <v>0</v>
      </c>
      <c r="Q222" s="178" t="str">
        <f t="shared" si="82"/>
        <v/>
      </c>
      <c r="U222" s="87" t="s">
        <v>434</v>
      </c>
      <c r="V222" s="87" t="s">
        <v>0</v>
      </c>
      <c r="W222" s="87" t="str">
        <f t="shared" si="88"/>
        <v/>
      </c>
      <c r="X222" s="87" t="str">
        <f t="shared" si="88"/>
        <v>자치구특별조정교부금</v>
      </c>
    </row>
    <row r="223" spans="1:24" s="87" customFormat="1" ht="11.25" customHeight="1" x14ac:dyDescent="0.15">
      <c r="A223" s="96"/>
      <c r="B223" s="96"/>
      <c r="C223" s="96"/>
      <c r="D223" s="96"/>
      <c r="E223" s="96" t="str">
        <f>V223</f>
        <v>411-051-000 자치구특별교부금</v>
      </c>
      <c r="F223" s="179">
        <v>0</v>
      </c>
      <c r="G223" s="179">
        <v>0</v>
      </c>
      <c r="H223" s="179">
        <v>0</v>
      </c>
      <c r="I223" s="179">
        <v>0</v>
      </c>
      <c r="J223" s="179">
        <v>0</v>
      </c>
      <c r="K223" s="179">
        <v>0</v>
      </c>
      <c r="L223" s="179">
        <v>0</v>
      </c>
      <c r="M223" s="179">
        <v>0</v>
      </c>
      <c r="N223" s="180">
        <f>G223-I223-M223</f>
        <v>0</v>
      </c>
      <c r="O223" s="111">
        <f>N223-P223</f>
        <v>0</v>
      </c>
      <c r="P223" s="111">
        <v>0</v>
      </c>
      <c r="Q223" s="181" t="str">
        <f t="shared" si="82"/>
        <v/>
      </c>
      <c r="S223" s="112" t="s">
        <v>208</v>
      </c>
      <c r="T223" s="113" t="s">
        <v>324</v>
      </c>
      <c r="U223" s="113" t="s">
        <v>327</v>
      </c>
      <c r="V223" s="113" t="s">
        <v>328</v>
      </c>
      <c r="W223" s="87" t="str">
        <f t="shared" si="88"/>
        <v/>
      </c>
      <c r="X223" s="87" t="str">
        <f t="shared" si="88"/>
        <v/>
      </c>
    </row>
    <row r="224" spans="1:24" s="87" customFormat="1" ht="11.25" customHeight="1" x14ac:dyDescent="0.15">
      <c r="A224" s="96"/>
      <c r="B224" s="96"/>
      <c r="C224" s="96"/>
      <c r="D224" s="107" t="str">
        <f>U225</f>
        <v>411-03 자치구기타재원조정수입</v>
      </c>
      <c r="E224" s="107"/>
      <c r="F224" s="144">
        <f>SUM(F225:F225)</f>
        <v>0</v>
      </c>
      <c r="G224" s="144">
        <f t="shared" ref="G224:P224" si="99">SUM(G225:G225)</f>
        <v>0</v>
      </c>
      <c r="H224" s="144">
        <f t="shared" si="99"/>
        <v>0</v>
      </c>
      <c r="I224" s="144">
        <f t="shared" si="99"/>
        <v>0</v>
      </c>
      <c r="J224" s="144">
        <f t="shared" si="99"/>
        <v>0</v>
      </c>
      <c r="K224" s="144">
        <f t="shared" si="99"/>
        <v>0</v>
      </c>
      <c r="L224" s="144">
        <f t="shared" si="99"/>
        <v>0</v>
      </c>
      <c r="M224" s="144">
        <f t="shared" si="99"/>
        <v>0</v>
      </c>
      <c r="N224" s="144">
        <f t="shared" si="99"/>
        <v>0</v>
      </c>
      <c r="O224" s="144">
        <f t="shared" si="99"/>
        <v>0</v>
      </c>
      <c r="P224" s="144">
        <f t="shared" si="99"/>
        <v>0</v>
      </c>
      <c r="Q224" s="178" t="str">
        <f t="shared" si="82"/>
        <v/>
      </c>
      <c r="U224" s="87" t="s">
        <v>434</v>
      </c>
      <c r="V224" s="87" t="s">
        <v>0</v>
      </c>
      <c r="W224" s="87" t="str">
        <f t="shared" si="88"/>
        <v/>
      </c>
      <c r="X224" s="87" t="str">
        <f t="shared" si="88"/>
        <v>자치구기타재원조정수입</v>
      </c>
    </row>
    <row r="225" spans="1:24" s="87" customFormat="1" ht="11.25" customHeight="1" x14ac:dyDescent="0.15">
      <c r="A225" s="96"/>
      <c r="B225" s="96"/>
      <c r="C225" s="96"/>
      <c r="D225" s="96"/>
      <c r="E225" s="96" t="str">
        <f>V225</f>
        <v>411-101-000 자치구기타재원조정수입</v>
      </c>
      <c r="F225" s="179">
        <v>0</v>
      </c>
      <c r="G225" s="179">
        <v>0</v>
      </c>
      <c r="H225" s="179">
        <v>0</v>
      </c>
      <c r="I225" s="179">
        <v>0</v>
      </c>
      <c r="J225" s="179">
        <v>0</v>
      </c>
      <c r="K225" s="179">
        <v>0</v>
      </c>
      <c r="L225" s="179">
        <v>0</v>
      </c>
      <c r="M225" s="179">
        <v>0</v>
      </c>
      <c r="N225" s="180">
        <f>G225-I225-M225</f>
        <v>0</v>
      </c>
      <c r="O225" s="111">
        <f>N225-P225</f>
        <v>0</v>
      </c>
      <c r="P225" s="111">
        <v>0</v>
      </c>
      <c r="Q225" s="181" t="str">
        <f t="shared" si="82"/>
        <v/>
      </c>
      <c r="S225" s="112" t="s">
        <v>208</v>
      </c>
      <c r="T225" s="113" t="s">
        <v>324</v>
      </c>
      <c r="U225" s="113" t="s">
        <v>329</v>
      </c>
      <c r="V225" s="113" t="s">
        <v>330</v>
      </c>
      <c r="W225" s="87" t="str">
        <f t="shared" si="88"/>
        <v/>
      </c>
      <c r="X225" s="87" t="str">
        <f t="shared" si="88"/>
        <v/>
      </c>
    </row>
    <row r="226" spans="1:24" s="87" customFormat="1" ht="11.25" customHeight="1" x14ac:dyDescent="0.15">
      <c r="A226" s="139" t="s">
        <v>331</v>
      </c>
      <c r="B226" s="139"/>
      <c r="C226" s="139"/>
      <c r="D226" s="139"/>
      <c r="E226" s="139"/>
      <c r="F226" s="140">
        <f t="shared" ref="F226:P226" si="100">F227+F235</f>
        <v>0</v>
      </c>
      <c r="G226" s="140">
        <f t="shared" si="100"/>
        <v>-235190</v>
      </c>
      <c r="H226" s="140">
        <f t="shared" si="100"/>
        <v>0</v>
      </c>
      <c r="I226" s="140">
        <f t="shared" si="100"/>
        <v>0</v>
      </c>
      <c r="J226" s="140">
        <f t="shared" si="100"/>
        <v>0</v>
      </c>
      <c r="K226" s="140">
        <f t="shared" si="100"/>
        <v>0</v>
      </c>
      <c r="L226" s="140">
        <f t="shared" si="100"/>
        <v>0</v>
      </c>
      <c r="M226" s="140">
        <f t="shared" si="100"/>
        <v>0</v>
      </c>
      <c r="N226" s="140">
        <f t="shared" si="100"/>
        <v>-235190</v>
      </c>
      <c r="O226" s="140">
        <f t="shared" si="100"/>
        <v>-235190</v>
      </c>
      <c r="P226" s="140">
        <f t="shared" si="100"/>
        <v>0</v>
      </c>
      <c r="Q226" s="183">
        <f t="shared" si="82"/>
        <v>0</v>
      </c>
      <c r="V226" s="87" t="s">
        <v>0</v>
      </c>
      <c r="W226" s="87" t="str">
        <f t="shared" si="88"/>
        <v/>
      </c>
      <c r="X226" s="87" t="str">
        <f t="shared" si="88"/>
        <v/>
      </c>
    </row>
    <row r="227" spans="1:24" s="87" customFormat="1" ht="11.25" customHeight="1" x14ac:dyDescent="0.15">
      <c r="A227" s="96"/>
      <c r="B227" s="97" t="s">
        <v>442</v>
      </c>
      <c r="C227" s="97"/>
      <c r="D227" s="97"/>
      <c r="E227" s="97"/>
      <c r="F227" s="145">
        <f t="shared" ref="F227:P227" si="101">F228</f>
        <v>0</v>
      </c>
      <c r="G227" s="145">
        <f t="shared" si="101"/>
        <v>0</v>
      </c>
      <c r="H227" s="145">
        <f t="shared" si="101"/>
        <v>0</v>
      </c>
      <c r="I227" s="145">
        <f t="shared" si="101"/>
        <v>0</v>
      </c>
      <c r="J227" s="145">
        <f t="shared" si="101"/>
        <v>0</v>
      </c>
      <c r="K227" s="145">
        <f t="shared" si="101"/>
        <v>0</v>
      </c>
      <c r="L227" s="145">
        <f t="shared" si="101"/>
        <v>0</v>
      </c>
      <c r="M227" s="145">
        <f t="shared" si="101"/>
        <v>0</v>
      </c>
      <c r="N227" s="145">
        <f t="shared" si="101"/>
        <v>0</v>
      </c>
      <c r="O227" s="145">
        <f t="shared" si="101"/>
        <v>0</v>
      </c>
      <c r="P227" s="145">
        <f t="shared" si="101"/>
        <v>0</v>
      </c>
      <c r="Q227" s="176" t="str">
        <f t="shared" si="82"/>
        <v/>
      </c>
      <c r="R227" s="87" t="s">
        <v>433</v>
      </c>
      <c r="V227" s="87" t="s">
        <v>0</v>
      </c>
      <c r="W227" s="87" t="str">
        <f t="shared" si="88"/>
        <v/>
      </c>
      <c r="X227" s="87" t="str">
        <f t="shared" si="88"/>
        <v/>
      </c>
    </row>
    <row r="228" spans="1:24" s="87" customFormat="1" ht="11.25" customHeight="1" x14ac:dyDescent="0.15">
      <c r="A228" s="96"/>
      <c r="B228" s="96"/>
      <c r="C228" s="103" t="str">
        <f>T230</f>
        <v>511-00 국고보조금등</v>
      </c>
      <c r="D228" s="103"/>
      <c r="E228" s="103"/>
      <c r="F228" s="115">
        <f t="shared" ref="F228:P228" si="102">F229+F231+F233</f>
        <v>0</v>
      </c>
      <c r="G228" s="115">
        <f t="shared" si="102"/>
        <v>0</v>
      </c>
      <c r="H228" s="115">
        <f t="shared" si="102"/>
        <v>0</v>
      </c>
      <c r="I228" s="115">
        <f t="shared" si="102"/>
        <v>0</v>
      </c>
      <c r="J228" s="115">
        <f t="shared" si="102"/>
        <v>0</v>
      </c>
      <c r="K228" s="115">
        <f t="shared" si="102"/>
        <v>0</v>
      </c>
      <c r="L228" s="115">
        <f t="shared" si="102"/>
        <v>0</v>
      </c>
      <c r="M228" s="115">
        <f t="shared" si="102"/>
        <v>0</v>
      </c>
      <c r="N228" s="115">
        <f t="shared" si="102"/>
        <v>0</v>
      </c>
      <c r="O228" s="115">
        <f t="shared" si="102"/>
        <v>0</v>
      </c>
      <c r="P228" s="115">
        <f t="shared" si="102"/>
        <v>0</v>
      </c>
      <c r="Q228" s="177" t="str">
        <f t="shared" si="82"/>
        <v/>
      </c>
      <c r="T228" s="87" t="s">
        <v>433</v>
      </c>
      <c r="V228" s="87" t="s">
        <v>0</v>
      </c>
      <c r="W228" s="87" t="str">
        <f t="shared" si="88"/>
        <v>국고보조금등</v>
      </c>
      <c r="X228" s="87" t="str">
        <f t="shared" si="88"/>
        <v/>
      </c>
    </row>
    <row r="229" spans="1:24" s="87" customFormat="1" ht="11.25" customHeight="1" x14ac:dyDescent="0.15">
      <c r="A229" s="96"/>
      <c r="B229" s="96"/>
      <c r="C229" s="96"/>
      <c r="D229" s="107" t="str">
        <f>U230</f>
        <v>511-01 국고보조금</v>
      </c>
      <c r="E229" s="107"/>
      <c r="F229" s="144">
        <f>SUM(F230:F230)</f>
        <v>0</v>
      </c>
      <c r="G229" s="144">
        <f t="shared" ref="G229:P229" si="103">SUM(G230:G230)</f>
        <v>0</v>
      </c>
      <c r="H229" s="144">
        <f t="shared" si="103"/>
        <v>0</v>
      </c>
      <c r="I229" s="144">
        <f t="shared" si="103"/>
        <v>0</v>
      </c>
      <c r="J229" s="144">
        <f t="shared" si="103"/>
        <v>0</v>
      </c>
      <c r="K229" s="144">
        <f t="shared" si="103"/>
        <v>0</v>
      </c>
      <c r="L229" s="144">
        <f t="shared" si="103"/>
        <v>0</v>
      </c>
      <c r="M229" s="144">
        <f t="shared" si="103"/>
        <v>0</v>
      </c>
      <c r="N229" s="144">
        <f t="shared" si="103"/>
        <v>0</v>
      </c>
      <c r="O229" s="144">
        <f t="shared" si="103"/>
        <v>0</v>
      </c>
      <c r="P229" s="144">
        <f t="shared" si="103"/>
        <v>0</v>
      </c>
      <c r="Q229" s="178" t="str">
        <f t="shared" si="82"/>
        <v/>
      </c>
      <c r="U229" s="87" t="s">
        <v>434</v>
      </c>
      <c r="V229" s="87" t="s">
        <v>0</v>
      </c>
      <c r="W229" s="87" t="str">
        <f t="shared" si="88"/>
        <v/>
      </c>
      <c r="X229" s="87" t="str">
        <f t="shared" si="88"/>
        <v>국고보조금</v>
      </c>
    </row>
    <row r="230" spans="1:24" s="87" customFormat="1" ht="11.25" customHeight="1" x14ac:dyDescent="0.15">
      <c r="A230" s="96"/>
      <c r="B230" s="96"/>
      <c r="C230" s="96"/>
      <c r="D230" s="96"/>
      <c r="E230" s="96" t="str">
        <f>V230</f>
        <v>511-001-000 국고보조금</v>
      </c>
      <c r="F230" s="179">
        <v>0</v>
      </c>
      <c r="G230" s="179">
        <v>0</v>
      </c>
      <c r="H230" s="179">
        <v>0</v>
      </c>
      <c r="I230" s="179">
        <v>0</v>
      </c>
      <c r="J230" s="179">
        <v>0</v>
      </c>
      <c r="K230" s="179">
        <v>0</v>
      </c>
      <c r="L230" s="179">
        <v>0</v>
      </c>
      <c r="M230" s="179">
        <v>0</v>
      </c>
      <c r="N230" s="180">
        <f>G230-I230-M230</f>
        <v>0</v>
      </c>
      <c r="O230" s="111">
        <f>N230-P230</f>
        <v>0</v>
      </c>
      <c r="P230" s="111">
        <v>0</v>
      </c>
      <c r="Q230" s="181" t="str">
        <f t="shared" si="82"/>
        <v/>
      </c>
      <c r="S230" s="112" t="s">
        <v>208</v>
      </c>
      <c r="T230" s="113" t="s">
        <v>443</v>
      </c>
      <c r="U230" s="113" t="s">
        <v>332</v>
      </c>
      <c r="V230" s="113" t="s">
        <v>333</v>
      </c>
      <c r="W230" s="87" t="str">
        <f t="shared" si="88"/>
        <v/>
      </c>
      <c r="X230" s="87" t="str">
        <f t="shared" si="88"/>
        <v/>
      </c>
    </row>
    <row r="231" spans="1:24" s="87" customFormat="1" ht="11.25" customHeight="1" x14ac:dyDescent="0.15">
      <c r="A231" s="96"/>
      <c r="B231" s="96"/>
      <c r="C231" s="96"/>
      <c r="D231" s="107" t="str">
        <f>U232</f>
        <v>511-02 지역균형발전특별회계보조금</v>
      </c>
      <c r="E231" s="107"/>
      <c r="F231" s="144">
        <f>SUM(F232:F232)</f>
        <v>0</v>
      </c>
      <c r="G231" s="144">
        <f t="shared" ref="G231:P231" si="104">SUM(G232:G232)</f>
        <v>0</v>
      </c>
      <c r="H231" s="144">
        <f t="shared" si="104"/>
        <v>0</v>
      </c>
      <c r="I231" s="144">
        <f t="shared" si="104"/>
        <v>0</v>
      </c>
      <c r="J231" s="144">
        <f t="shared" si="104"/>
        <v>0</v>
      </c>
      <c r="K231" s="144">
        <f t="shared" si="104"/>
        <v>0</v>
      </c>
      <c r="L231" s="144">
        <f t="shared" si="104"/>
        <v>0</v>
      </c>
      <c r="M231" s="144">
        <f t="shared" si="104"/>
        <v>0</v>
      </c>
      <c r="N231" s="144">
        <f t="shared" si="104"/>
        <v>0</v>
      </c>
      <c r="O231" s="144">
        <f t="shared" si="104"/>
        <v>0</v>
      </c>
      <c r="P231" s="144">
        <f t="shared" si="104"/>
        <v>0</v>
      </c>
      <c r="Q231" s="178" t="str">
        <f t="shared" si="82"/>
        <v/>
      </c>
      <c r="T231" s="113"/>
      <c r="U231" s="87" t="s">
        <v>434</v>
      </c>
      <c r="V231" s="113" t="s">
        <v>0</v>
      </c>
      <c r="W231" s="87" t="str">
        <f t="shared" si="88"/>
        <v/>
      </c>
      <c r="X231" s="87" t="str">
        <f t="shared" si="88"/>
        <v>지역균형발전특별회계보조금</v>
      </c>
    </row>
    <row r="232" spans="1:24" s="87" customFormat="1" ht="11.25" customHeight="1" x14ac:dyDescent="0.15">
      <c r="A232" s="96"/>
      <c r="B232" s="96"/>
      <c r="C232" s="96"/>
      <c r="D232" s="96"/>
      <c r="E232" s="96" t="str">
        <f>V232</f>
        <v>511-051-000 지역균형발전특별회계보조금</v>
      </c>
      <c r="F232" s="179">
        <v>0</v>
      </c>
      <c r="G232" s="179">
        <v>0</v>
      </c>
      <c r="H232" s="179">
        <v>0</v>
      </c>
      <c r="I232" s="179">
        <v>0</v>
      </c>
      <c r="J232" s="179">
        <v>0</v>
      </c>
      <c r="K232" s="179">
        <v>0</v>
      </c>
      <c r="L232" s="179">
        <v>0</v>
      </c>
      <c r="M232" s="179">
        <v>0</v>
      </c>
      <c r="N232" s="180">
        <f>G232-I232-M232</f>
        <v>0</v>
      </c>
      <c r="O232" s="111">
        <f>N232-P232</f>
        <v>0</v>
      </c>
      <c r="P232" s="111">
        <v>0</v>
      </c>
      <c r="Q232" s="181" t="str">
        <f t="shared" si="82"/>
        <v/>
      </c>
      <c r="S232" s="112" t="s">
        <v>208</v>
      </c>
      <c r="T232" s="113" t="s">
        <v>443</v>
      </c>
      <c r="U232" s="113" t="s">
        <v>444</v>
      </c>
      <c r="V232" s="113" t="s">
        <v>445</v>
      </c>
      <c r="W232" s="87" t="str">
        <f t="shared" si="88"/>
        <v/>
      </c>
      <c r="X232" s="87" t="str">
        <f t="shared" si="88"/>
        <v/>
      </c>
    </row>
    <row r="233" spans="1:24" s="87" customFormat="1" ht="11.25" customHeight="1" x14ac:dyDescent="0.15">
      <c r="A233" s="96"/>
      <c r="B233" s="96"/>
      <c r="C233" s="96"/>
      <c r="D233" s="107" t="str">
        <f>U234</f>
        <v>511-03 기금</v>
      </c>
      <c r="E233" s="107"/>
      <c r="F233" s="144">
        <f>SUM(F234:F234)</f>
        <v>0</v>
      </c>
      <c r="G233" s="144">
        <f t="shared" ref="G233:P233" si="105">SUM(G234:G234)</f>
        <v>0</v>
      </c>
      <c r="H233" s="144">
        <f t="shared" si="105"/>
        <v>0</v>
      </c>
      <c r="I233" s="144">
        <f t="shared" si="105"/>
        <v>0</v>
      </c>
      <c r="J233" s="144">
        <f t="shared" si="105"/>
        <v>0</v>
      </c>
      <c r="K233" s="144">
        <f t="shared" si="105"/>
        <v>0</v>
      </c>
      <c r="L233" s="144">
        <f t="shared" si="105"/>
        <v>0</v>
      </c>
      <c r="M233" s="144">
        <f t="shared" si="105"/>
        <v>0</v>
      </c>
      <c r="N233" s="144">
        <f t="shared" si="105"/>
        <v>0</v>
      </c>
      <c r="O233" s="144">
        <f t="shared" si="105"/>
        <v>0</v>
      </c>
      <c r="P233" s="144">
        <f t="shared" si="105"/>
        <v>0</v>
      </c>
      <c r="Q233" s="178" t="str">
        <f t="shared" si="82"/>
        <v/>
      </c>
      <c r="T233" s="113"/>
      <c r="U233" s="87" t="s">
        <v>434</v>
      </c>
      <c r="V233" s="113" t="s">
        <v>0</v>
      </c>
      <c r="W233" s="87" t="str">
        <f t="shared" si="88"/>
        <v/>
      </c>
      <c r="X233" s="87" t="str">
        <f t="shared" si="88"/>
        <v>기금</v>
      </c>
    </row>
    <row r="234" spans="1:24" s="87" customFormat="1" ht="11.25" customHeight="1" x14ac:dyDescent="0.15">
      <c r="A234" s="96"/>
      <c r="B234" s="96"/>
      <c r="C234" s="96"/>
      <c r="D234" s="96"/>
      <c r="E234" s="96" t="str">
        <f>V234</f>
        <v>511-101-000 기금보조금</v>
      </c>
      <c r="F234" s="179">
        <v>0</v>
      </c>
      <c r="G234" s="179">
        <v>0</v>
      </c>
      <c r="H234" s="179">
        <v>0</v>
      </c>
      <c r="I234" s="179">
        <v>0</v>
      </c>
      <c r="J234" s="179">
        <v>0</v>
      </c>
      <c r="K234" s="179">
        <v>0</v>
      </c>
      <c r="L234" s="179">
        <v>0</v>
      </c>
      <c r="M234" s="179">
        <v>0</v>
      </c>
      <c r="N234" s="180">
        <f>G234-I234-M234</f>
        <v>0</v>
      </c>
      <c r="O234" s="111">
        <f>N234-P234</f>
        <v>0</v>
      </c>
      <c r="P234" s="111">
        <v>0</v>
      </c>
      <c r="Q234" s="181" t="str">
        <f t="shared" si="82"/>
        <v/>
      </c>
      <c r="S234" s="112" t="s">
        <v>208</v>
      </c>
      <c r="T234" s="113" t="s">
        <v>443</v>
      </c>
      <c r="U234" s="113" t="s">
        <v>334</v>
      </c>
      <c r="V234" s="113" t="s">
        <v>335</v>
      </c>
      <c r="W234" s="87" t="str">
        <f t="shared" si="88"/>
        <v/>
      </c>
      <c r="X234" s="87" t="str">
        <f t="shared" si="88"/>
        <v/>
      </c>
    </row>
    <row r="235" spans="1:24" s="87" customFormat="1" ht="11.25" customHeight="1" x14ac:dyDescent="0.15">
      <c r="A235" s="96"/>
      <c r="B235" s="97" t="s">
        <v>446</v>
      </c>
      <c r="C235" s="97"/>
      <c r="D235" s="97"/>
      <c r="E235" s="97"/>
      <c r="F235" s="145">
        <f t="shared" ref="F235:P236" si="106">F236</f>
        <v>0</v>
      </c>
      <c r="G235" s="145">
        <f t="shared" si="106"/>
        <v>-235190</v>
      </c>
      <c r="H235" s="145">
        <f t="shared" si="106"/>
        <v>0</v>
      </c>
      <c r="I235" s="145">
        <f t="shared" si="106"/>
        <v>0</v>
      </c>
      <c r="J235" s="145">
        <f t="shared" si="106"/>
        <v>0</v>
      </c>
      <c r="K235" s="145">
        <f t="shared" si="106"/>
        <v>0</v>
      </c>
      <c r="L235" s="145">
        <f t="shared" si="106"/>
        <v>0</v>
      </c>
      <c r="M235" s="145">
        <f t="shared" si="106"/>
        <v>0</v>
      </c>
      <c r="N235" s="145">
        <f t="shared" si="106"/>
        <v>-235190</v>
      </c>
      <c r="O235" s="145">
        <f t="shared" si="106"/>
        <v>-235190</v>
      </c>
      <c r="P235" s="145">
        <f t="shared" si="106"/>
        <v>0</v>
      </c>
      <c r="Q235" s="176">
        <f t="shared" si="82"/>
        <v>0</v>
      </c>
      <c r="R235" s="87" t="s">
        <v>433</v>
      </c>
      <c r="V235" s="87" t="s">
        <v>0</v>
      </c>
      <c r="W235" s="87" t="str">
        <f t="shared" si="88"/>
        <v/>
      </c>
      <c r="X235" s="87" t="str">
        <f t="shared" si="88"/>
        <v/>
      </c>
    </row>
    <row r="236" spans="1:24" s="87" customFormat="1" ht="11.25" customHeight="1" x14ac:dyDescent="0.15">
      <c r="A236" s="96"/>
      <c r="B236" s="96"/>
      <c r="C236" s="103" t="str">
        <f>T238</f>
        <v>521-00 시도비보조금등</v>
      </c>
      <c r="D236" s="103"/>
      <c r="E236" s="103"/>
      <c r="F236" s="115">
        <f t="shared" si="106"/>
        <v>0</v>
      </c>
      <c r="G236" s="115">
        <f t="shared" si="106"/>
        <v>-235190</v>
      </c>
      <c r="H236" s="115">
        <f t="shared" si="106"/>
        <v>0</v>
      </c>
      <c r="I236" s="115">
        <f t="shared" si="106"/>
        <v>0</v>
      </c>
      <c r="J236" s="115">
        <f t="shared" si="106"/>
        <v>0</v>
      </c>
      <c r="K236" s="115">
        <f t="shared" si="106"/>
        <v>0</v>
      </c>
      <c r="L236" s="115">
        <f t="shared" si="106"/>
        <v>0</v>
      </c>
      <c r="M236" s="115">
        <f t="shared" si="106"/>
        <v>0</v>
      </c>
      <c r="N236" s="115">
        <f t="shared" si="106"/>
        <v>-235190</v>
      </c>
      <c r="O236" s="115">
        <f t="shared" si="106"/>
        <v>-235190</v>
      </c>
      <c r="P236" s="115">
        <f t="shared" si="106"/>
        <v>0</v>
      </c>
      <c r="Q236" s="177">
        <f t="shared" si="82"/>
        <v>0</v>
      </c>
      <c r="T236" s="87" t="s">
        <v>433</v>
      </c>
      <c r="V236" s="87" t="s">
        <v>0</v>
      </c>
      <c r="W236" s="87" t="str">
        <f t="shared" si="88"/>
        <v>시도비보조금등</v>
      </c>
      <c r="X236" s="87" t="str">
        <f t="shared" si="88"/>
        <v/>
      </c>
    </row>
    <row r="237" spans="1:24" s="87" customFormat="1" ht="11.25" customHeight="1" x14ac:dyDescent="0.15">
      <c r="A237" s="96"/>
      <c r="B237" s="96"/>
      <c r="C237" s="96"/>
      <c r="D237" s="107" t="str">
        <f>U238</f>
        <v>521-01 시도비보조금등</v>
      </c>
      <c r="E237" s="107"/>
      <c r="F237" s="144">
        <f>SUM(F238:F238)</f>
        <v>0</v>
      </c>
      <c r="G237" s="144">
        <f t="shared" ref="G237:P237" si="107">SUM(G238:G238)</f>
        <v>-235190</v>
      </c>
      <c r="H237" s="144">
        <f t="shared" si="107"/>
        <v>0</v>
      </c>
      <c r="I237" s="144">
        <f t="shared" si="107"/>
        <v>0</v>
      </c>
      <c r="J237" s="144">
        <f t="shared" si="107"/>
        <v>0</v>
      </c>
      <c r="K237" s="144">
        <f t="shared" si="107"/>
        <v>0</v>
      </c>
      <c r="L237" s="144">
        <f t="shared" si="107"/>
        <v>0</v>
      </c>
      <c r="M237" s="144">
        <f t="shared" si="107"/>
        <v>0</v>
      </c>
      <c r="N237" s="144">
        <f t="shared" si="107"/>
        <v>-235190</v>
      </c>
      <c r="O237" s="144">
        <f t="shared" si="107"/>
        <v>-235190</v>
      </c>
      <c r="P237" s="144">
        <f t="shared" si="107"/>
        <v>0</v>
      </c>
      <c r="Q237" s="178">
        <f t="shared" si="82"/>
        <v>0</v>
      </c>
      <c r="U237" s="87" t="s">
        <v>434</v>
      </c>
      <c r="V237" s="87" t="s">
        <v>0</v>
      </c>
      <c r="W237" s="87" t="str">
        <f t="shared" si="88"/>
        <v/>
      </c>
      <c r="X237" s="87" t="str">
        <f t="shared" si="88"/>
        <v>시도비보조금등</v>
      </c>
    </row>
    <row r="238" spans="1:24" s="87" customFormat="1" ht="11.25" customHeight="1" x14ac:dyDescent="0.15">
      <c r="A238" s="96"/>
      <c r="B238" s="96"/>
      <c r="C238" s="96"/>
      <c r="D238" s="96"/>
      <c r="E238" s="96" t="str">
        <f>V238</f>
        <v>521-001-000 시도비보조금</v>
      </c>
      <c r="F238" s="179">
        <v>0</v>
      </c>
      <c r="G238" s="179">
        <v>-235190</v>
      </c>
      <c r="H238" s="179">
        <v>0</v>
      </c>
      <c r="I238" s="179">
        <v>0</v>
      </c>
      <c r="J238" s="179">
        <v>0</v>
      </c>
      <c r="K238" s="179">
        <v>0</v>
      </c>
      <c r="L238" s="179">
        <v>0</v>
      </c>
      <c r="M238" s="179">
        <v>0</v>
      </c>
      <c r="N238" s="180">
        <f>G238-I238-M238</f>
        <v>-235190</v>
      </c>
      <c r="O238" s="111">
        <f>N238-P238</f>
        <v>-235190</v>
      </c>
      <c r="P238" s="111">
        <v>0</v>
      </c>
      <c r="Q238" s="181">
        <f t="shared" si="82"/>
        <v>0</v>
      </c>
      <c r="S238" s="112" t="s">
        <v>208</v>
      </c>
      <c r="T238" s="113" t="s">
        <v>336</v>
      </c>
      <c r="U238" s="113" t="s">
        <v>337</v>
      </c>
      <c r="V238" s="113" t="s">
        <v>291</v>
      </c>
      <c r="W238" s="87" t="str">
        <f t="shared" si="88"/>
        <v/>
      </c>
      <c r="X238" s="87" t="str">
        <f t="shared" si="88"/>
        <v/>
      </c>
    </row>
    <row r="239" spans="1:24" s="87" customFormat="1" ht="11.25" customHeight="1" x14ac:dyDescent="0.15">
      <c r="A239" s="139" t="s">
        <v>338</v>
      </c>
      <c r="B239" s="139"/>
      <c r="C239" s="139"/>
      <c r="D239" s="139"/>
      <c r="E239" s="139"/>
      <c r="F239" s="140">
        <f t="shared" ref="F239:P239" si="108">F240</f>
        <v>0</v>
      </c>
      <c r="G239" s="140">
        <f t="shared" si="108"/>
        <v>20898630</v>
      </c>
      <c r="H239" s="140">
        <f t="shared" si="108"/>
        <v>0</v>
      </c>
      <c r="I239" s="140">
        <f t="shared" si="108"/>
        <v>0</v>
      </c>
      <c r="J239" s="140">
        <f t="shared" si="108"/>
        <v>0</v>
      </c>
      <c r="K239" s="140">
        <f t="shared" si="108"/>
        <v>0</v>
      </c>
      <c r="L239" s="140">
        <f t="shared" si="108"/>
        <v>0</v>
      </c>
      <c r="M239" s="140">
        <f t="shared" si="108"/>
        <v>0</v>
      </c>
      <c r="N239" s="140">
        <f t="shared" si="108"/>
        <v>20898630</v>
      </c>
      <c r="O239" s="140">
        <f t="shared" si="108"/>
        <v>20898630</v>
      </c>
      <c r="P239" s="140">
        <f t="shared" si="108"/>
        <v>0</v>
      </c>
      <c r="Q239" s="184">
        <f t="shared" si="82"/>
        <v>0</v>
      </c>
      <c r="V239" s="87" t="s">
        <v>0</v>
      </c>
      <c r="W239" s="87" t="str">
        <f t="shared" si="88"/>
        <v/>
      </c>
      <c r="X239" s="87" t="str">
        <f t="shared" si="88"/>
        <v/>
      </c>
    </row>
    <row r="240" spans="1:24" s="87" customFormat="1" ht="11.25" customHeight="1" x14ac:dyDescent="0.15">
      <c r="A240" s="96"/>
      <c r="B240" s="97" t="s">
        <v>447</v>
      </c>
      <c r="C240" s="97"/>
      <c r="D240" s="97"/>
      <c r="E240" s="97"/>
      <c r="F240" s="99">
        <f t="shared" ref="F240:P240" si="109">F241+F244+F249</f>
        <v>0</v>
      </c>
      <c r="G240" s="99">
        <f t="shared" si="109"/>
        <v>20898630</v>
      </c>
      <c r="H240" s="99">
        <f t="shared" si="109"/>
        <v>0</v>
      </c>
      <c r="I240" s="99">
        <f t="shared" si="109"/>
        <v>0</v>
      </c>
      <c r="J240" s="99">
        <f t="shared" si="109"/>
        <v>0</v>
      </c>
      <c r="K240" s="99">
        <f t="shared" si="109"/>
        <v>0</v>
      </c>
      <c r="L240" s="99">
        <f t="shared" si="109"/>
        <v>0</v>
      </c>
      <c r="M240" s="99">
        <f t="shared" si="109"/>
        <v>0</v>
      </c>
      <c r="N240" s="99">
        <f t="shared" si="109"/>
        <v>20898630</v>
      </c>
      <c r="O240" s="99">
        <f t="shared" si="109"/>
        <v>20898630</v>
      </c>
      <c r="P240" s="99">
        <f t="shared" si="109"/>
        <v>0</v>
      </c>
      <c r="Q240" s="185">
        <f t="shared" si="82"/>
        <v>0</v>
      </c>
      <c r="R240" s="87" t="s">
        <v>433</v>
      </c>
      <c r="V240" s="87" t="s">
        <v>0</v>
      </c>
      <c r="W240" s="87" t="str">
        <f t="shared" si="88"/>
        <v/>
      </c>
      <c r="X240" s="87" t="str">
        <f t="shared" si="88"/>
        <v/>
      </c>
    </row>
    <row r="241" spans="1:24" s="87" customFormat="1" ht="11.25" customHeight="1" x14ac:dyDescent="0.15">
      <c r="A241" s="102"/>
      <c r="B241" s="96"/>
      <c r="C241" s="103" t="str">
        <f>T243</f>
        <v>711-00 잉여금</v>
      </c>
      <c r="D241" s="103"/>
      <c r="E241" s="103"/>
      <c r="F241" s="115">
        <f t="shared" ref="F241:P241" si="110">F242</f>
        <v>0</v>
      </c>
      <c r="G241" s="115">
        <f t="shared" si="110"/>
        <v>0</v>
      </c>
      <c r="H241" s="115">
        <f t="shared" si="110"/>
        <v>0</v>
      </c>
      <c r="I241" s="115">
        <f t="shared" si="110"/>
        <v>0</v>
      </c>
      <c r="J241" s="115">
        <f t="shared" si="110"/>
        <v>0</v>
      </c>
      <c r="K241" s="115">
        <f t="shared" si="110"/>
        <v>0</v>
      </c>
      <c r="L241" s="115">
        <f t="shared" si="110"/>
        <v>0</v>
      </c>
      <c r="M241" s="115">
        <f t="shared" si="110"/>
        <v>0</v>
      </c>
      <c r="N241" s="115">
        <f t="shared" si="110"/>
        <v>0</v>
      </c>
      <c r="O241" s="115">
        <f t="shared" si="110"/>
        <v>0</v>
      </c>
      <c r="P241" s="115">
        <f t="shared" si="110"/>
        <v>0</v>
      </c>
      <c r="Q241" s="177" t="str">
        <f t="shared" si="82"/>
        <v/>
      </c>
      <c r="T241" s="87" t="s">
        <v>433</v>
      </c>
      <c r="V241" s="87" t="s">
        <v>0</v>
      </c>
      <c r="W241" s="87" t="str">
        <f t="shared" si="88"/>
        <v>잉여금</v>
      </c>
      <c r="X241" s="87" t="str">
        <f t="shared" si="88"/>
        <v/>
      </c>
    </row>
    <row r="242" spans="1:24" s="87" customFormat="1" ht="11.25" customHeight="1" x14ac:dyDescent="0.15">
      <c r="A242" s="102"/>
      <c r="B242" s="102"/>
      <c r="C242" s="96"/>
      <c r="D242" s="107" t="str">
        <f>U243</f>
        <v>711-01 순세계잉여금</v>
      </c>
      <c r="E242" s="107"/>
      <c r="F242" s="144">
        <f>SUM(F243:F243)</f>
        <v>0</v>
      </c>
      <c r="G242" s="144">
        <f t="shared" ref="G242:P242" si="111">SUM(G243:G243)</f>
        <v>0</v>
      </c>
      <c r="H242" s="144">
        <f t="shared" si="111"/>
        <v>0</v>
      </c>
      <c r="I242" s="144">
        <f t="shared" si="111"/>
        <v>0</v>
      </c>
      <c r="J242" s="144">
        <f t="shared" si="111"/>
        <v>0</v>
      </c>
      <c r="K242" s="144">
        <f t="shared" si="111"/>
        <v>0</v>
      </c>
      <c r="L242" s="144">
        <f t="shared" si="111"/>
        <v>0</v>
      </c>
      <c r="M242" s="144">
        <f t="shared" si="111"/>
        <v>0</v>
      </c>
      <c r="N242" s="144">
        <f t="shared" si="111"/>
        <v>0</v>
      </c>
      <c r="O242" s="144">
        <f t="shared" si="111"/>
        <v>0</v>
      </c>
      <c r="P242" s="144">
        <f t="shared" si="111"/>
        <v>0</v>
      </c>
      <c r="Q242" s="178" t="str">
        <f t="shared" si="82"/>
        <v/>
      </c>
      <c r="U242" s="87" t="s">
        <v>434</v>
      </c>
      <c r="V242" s="87" t="s">
        <v>0</v>
      </c>
      <c r="W242" s="87" t="str">
        <f t="shared" si="88"/>
        <v/>
      </c>
      <c r="X242" s="87" t="str">
        <f t="shared" si="88"/>
        <v>순세계잉여금</v>
      </c>
    </row>
    <row r="243" spans="1:24" s="87" customFormat="1" ht="11.25" customHeight="1" x14ac:dyDescent="0.15">
      <c r="A243" s="96"/>
      <c r="B243" s="96"/>
      <c r="C243" s="96"/>
      <c r="D243" s="96"/>
      <c r="E243" s="96" t="str">
        <f>V243</f>
        <v>711-001-000 순세계잉여금</v>
      </c>
      <c r="F243" s="179">
        <v>0</v>
      </c>
      <c r="G243" s="179">
        <v>0</v>
      </c>
      <c r="H243" s="179">
        <v>0</v>
      </c>
      <c r="I243" s="179">
        <v>0</v>
      </c>
      <c r="J243" s="179">
        <v>0</v>
      </c>
      <c r="K243" s="179">
        <v>0</v>
      </c>
      <c r="L243" s="179">
        <v>0</v>
      </c>
      <c r="M243" s="179">
        <v>0</v>
      </c>
      <c r="N243" s="180">
        <f>G243-I243-M243</f>
        <v>0</v>
      </c>
      <c r="O243" s="111">
        <f>N243-P243</f>
        <v>0</v>
      </c>
      <c r="P243" s="111">
        <v>0</v>
      </c>
      <c r="Q243" s="181" t="str">
        <f t="shared" si="82"/>
        <v/>
      </c>
      <c r="S243" s="112" t="s">
        <v>208</v>
      </c>
      <c r="T243" s="113" t="s">
        <v>448</v>
      </c>
      <c r="U243" s="113" t="s">
        <v>449</v>
      </c>
      <c r="V243" s="113" t="s">
        <v>339</v>
      </c>
      <c r="W243" s="87" t="str">
        <f t="shared" si="88"/>
        <v/>
      </c>
      <c r="X243" s="87" t="str">
        <f t="shared" si="88"/>
        <v/>
      </c>
    </row>
    <row r="244" spans="1:24" s="87" customFormat="1" ht="11.25" customHeight="1" x14ac:dyDescent="0.15">
      <c r="A244" s="102"/>
      <c r="B244" s="96"/>
      <c r="C244" s="103" t="str">
        <f>T246</f>
        <v>712-00 전년도이월금</v>
      </c>
      <c r="D244" s="103"/>
      <c r="E244" s="103"/>
      <c r="F244" s="115">
        <f t="shared" ref="F244:P244" si="112">F245+F247</f>
        <v>0</v>
      </c>
      <c r="G244" s="115">
        <f t="shared" si="112"/>
        <v>0</v>
      </c>
      <c r="H244" s="115">
        <f t="shared" si="112"/>
        <v>0</v>
      </c>
      <c r="I244" s="115">
        <f t="shared" si="112"/>
        <v>0</v>
      </c>
      <c r="J244" s="115">
        <f t="shared" si="112"/>
        <v>0</v>
      </c>
      <c r="K244" s="115">
        <f t="shared" si="112"/>
        <v>0</v>
      </c>
      <c r="L244" s="115">
        <f t="shared" si="112"/>
        <v>0</v>
      </c>
      <c r="M244" s="115">
        <f t="shared" si="112"/>
        <v>0</v>
      </c>
      <c r="N244" s="115">
        <f t="shared" si="112"/>
        <v>0</v>
      </c>
      <c r="O244" s="115">
        <f t="shared" si="112"/>
        <v>0</v>
      </c>
      <c r="P244" s="115">
        <f t="shared" si="112"/>
        <v>0</v>
      </c>
      <c r="Q244" s="177" t="str">
        <f t="shared" si="82"/>
        <v/>
      </c>
      <c r="T244" s="87" t="s">
        <v>433</v>
      </c>
      <c r="V244" s="87" t="s">
        <v>0</v>
      </c>
      <c r="W244" s="87" t="str">
        <f t="shared" si="88"/>
        <v>전년도이월금</v>
      </c>
      <c r="X244" s="87" t="str">
        <f t="shared" si="88"/>
        <v/>
      </c>
    </row>
    <row r="245" spans="1:24" s="87" customFormat="1" ht="11.25" customHeight="1" x14ac:dyDescent="0.15">
      <c r="A245" s="102"/>
      <c r="B245" s="102"/>
      <c r="C245" s="96"/>
      <c r="D245" s="107" t="str">
        <f>U246</f>
        <v>712-01 국고보조금사용잔액</v>
      </c>
      <c r="E245" s="107"/>
      <c r="F245" s="144">
        <f>SUM(F246:F246)</f>
        <v>0</v>
      </c>
      <c r="G245" s="144">
        <f t="shared" ref="G245:P245" si="113">SUM(G246:G246)</f>
        <v>0</v>
      </c>
      <c r="H245" s="144">
        <f t="shared" si="113"/>
        <v>0</v>
      </c>
      <c r="I245" s="144">
        <f t="shared" si="113"/>
        <v>0</v>
      </c>
      <c r="J245" s="144">
        <f t="shared" si="113"/>
        <v>0</v>
      </c>
      <c r="K245" s="144">
        <f t="shared" si="113"/>
        <v>0</v>
      </c>
      <c r="L245" s="144">
        <f t="shared" si="113"/>
        <v>0</v>
      </c>
      <c r="M245" s="144">
        <f t="shared" si="113"/>
        <v>0</v>
      </c>
      <c r="N245" s="144">
        <f t="shared" si="113"/>
        <v>0</v>
      </c>
      <c r="O245" s="144">
        <f t="shared" si="113"/>
        <v>0</v>
      </c>
      <c r="P245" s="144">
        <f t="shared" si="113"/>
        <v>0</v>
      </c>
      <c r="Q245" s="178" t="str">
        <f t="shared" si="82"/>
        <v/>
      </c>
      <c r="U245" s="87" t="s">
        <v>434</v>
      </c>
      <c r="V245" s="87" t="s">
        <v>0</v>
      </c>
      <c r="W245" s="87" t="str">
        <f t="shared" si="88"/>
        <v/>
      </c>
      <c r="X245" s="87" t="str">
        <f t="shared" si="88"/>
        <v>국고보조금사용잔액</v>
      </c>
    </row>
    <row r="246" spans="1:24" s="87" customFormat="1" ht="11.25" customHeight="1" x14ac:dyDescent="0.15">
      <c r="A246" s="96"/>
      <c r="B246" s="96"/>
      <c r="C246" s="96"/>
      <c r="D246" s="96"/>
      <c r="E246" s="96" t="str">
        <f>V246</f>
        <v>712-001-000 국고보조금사용잔액</v>
      </c>
      <c r="F246" s="179">
        <v>0</v>
      </c>
      <c r="G246" s="179">
        <v>0</v>
      </c>
      <c r="H246" s="179">
        <v>0</v>
      </c>
      <c r="I246" s="179">
        <v>0</v>
      </c>
      <c r="J246" s="179">
        <v>0</v>
      </c>
      <c r="K246" s="179">
        <v>0</v>
      </c>
      <c r="L246" s="179">
        <v>0</v>
      </c>
      <c r="M246" s="179">
        <v>0</v>
      </c>
      <c r="N246" s="180">
        <f>G246-I246-M246</f>
        <v>0</v>
      </c>
      <c r="O246" s="111">
        <f>N246-P246</f>
        <v>0</v>
      </c>
      <c r="P246" s="111">
        <v>0</v>
      </c>
      <c r="Q246" s="181" t="str">
        <f t="shared" si="82"/>
        <v/>
      </c>
      <c r="S246" s="112" t="s">
        <v>208</v>
      </c>
      <c r="T246" s="113" t="s">
        <v>340</v>
      </c>
      <c r="U246" s="113" t="s">
        <v>341</v>
      </c>
      <c r="V246" s="113" t="s">
        <v>342</v>
      </c>
      <c r="W246" s="87" t="str">
        <f t="shared" si="88"/>
        <v/>
      </c>
      <c r="X246" s="87" t="str">
        <f t="shared" si="88"/>
        <v/>
      </c>
    </row>
    <row r="247" spans="1:24" s="87" customFormat="1" ht="11.25" customHeight="1" x14ac:dyDescent="0.15">
      <c r="A247" s="102"/>
      <c r="B247" s="102"/>
      <c r="C247" s="96"/>
      <c r="D247" s="107" t="str">
        <f>U248</f>
        <v>712-02 시도비보조금사용잔액</v>
      </c>
      <c r="E247" s="107"/>
      <c r="F247" s="144">
        <f>SUM(F248:F248)</f>
        <v>0</v>
      </c>
      <c r="G247" s="144">
        <f t="shared" ref="G247:P247" si="114">SUM(G248:G248)</f>
        <v>0</v>
      </c>
      <c r="H247" s="144">
        <f t="shared" si="114"/>
        <v>0</v>
      </c>
      <c r="I247" s="144">
        <f t="shared" si="114"/>
        <v>0</v>
      </c>
      <c r="J247" s="144">
        <f t="shared" si="114"/>
        <v>0</v>
      </c>
      <c r="K247" s="144">
        <f t="shared" si="114"/>
        <v>0</v>
      </c>
      <c r="L247" s="144">
        <f t="shared" si="114"/>
        <v>0</v>
      </c>
      <c r="M247" s="144">
        <f t="shared" si="114"/>
        <v>0</v>
      </c>
      <c r="N247" s="144">
        <f t="shared" si="114"/>
        <v>0</v>
      </c>
      <c r="O247" s="144">
        <f t="shared" si="114"/>
        <v>0</v>
      </c>
      <c r="P247" s="144">
        <f t="shared" si="114"/>
        <v>0</v>
      </c>
      <c r="Q247" s="178" t="str">
        <f t="shared" si="82"/>
        <v/>
      </c>
      <c r="U247" s="87" t="s">
        <v>434</v>
      </c>
      <c r="V247" s="87" t="s">
        <v>0</v>
      </c>
      <c r="W247" s="87" t="str">
        <f t="shared" si="88"/>
        <v/>
      </c>
      <c r="X247" s="87" t="str">
        <f t="shared" si="88"/>
        <v>시도비보조금사용잔액</v>
      </c>
    </row>
    <row r="248" spans="1:24" s="87" customFormat="1" ht="11.25" customHeight="1" x14ac:dyDescent="0.15">
      <c r="A248" s="96"/>
      <c r="B248" s="96"/>
      <c r="C248" s="96"/>
      <c r="D248" s="96"/>
      <c r="E248" s="96" t="str">
        <f>V248</f>
        <v>712-051-000 시도비보조금사용잔액</v>
      </c>
      <c r="F248" s="179">
        <v>0</v>
      </c>
      <c r="G248" s="179">
        <v>0</v>
      </c>
      <c r="H248" s="179">
        <v>0</v>
      </c>
      <c r="I248" s="179">
        <v>0</v>
      </c>
      <c r="J248" s="179">
        <v>0</v>
      </c>
      <c r="K248" s="179">
        <v>0</v>
      </c>
      <c r="L248" s="179">
        <v>0</v>
      </c>
      <c r="M248" s="179">
        <v>0</v>
      </c>
      <c r="N248" s="180">
        <f>G248-I248-M248</f>
        <v>0</v>
      </c>
      <c r="O248" s="111">
        <f>N248-P248</f>
        <v>0</v>
      </c>
      <c r="P248" s="111">
        <v>0</v>
      </c>
      <c r="Q248" s="181" t="str">
        <f t="shared" si="82"/>
        <v/>
      </c>
      <c r="S248" s="112" t="s">
        <v>208</v>
      </c>
      <c r="T248" s="113" t="s">
        <v>340</v>
      </c>
      <c r="U248" s="113" t="s">
        <v>343</v>
      </c>
      <c r="V248" s="113" t="s">
        <v>344</v>
      </c>
      <c r="W248" s="87" t="str">
        <f t="shared" si="88"/>
        <v/>
      </c>
      <c r="X248" s="87" t="str">
        <f t="shared" si="88"/>
        <v/>
      </c>
    </row>
    <row r="249" spans="1:24" s="87" customFormat="1" ht="11.25" customHeight="1" x14ac:dyDescent="0.15">
      <c r="A249" s="102"/>
      <c r="B249" s="96"/>
      <c r="C249" s="103" t="str">
        <f>T251</f>
        <v>715-00 보조금등반환금</v>
      </c>
      <c r="D249" s="103"/>
      <c r="E249" s="103"/>
      <c r="F249" s="115">
        <f t="shared" ref="F249:P249" si="115">F250+F252</f>
        <v>0</v>
      </c>
      <c r="G249" s="115">
        <f t="shared" si="115"/>
        <v>20898630</v>
      </c>
      <c r="H249" s="115">
        <f t="shared" si="115"/>
        <v>0</v>
      </c>
      <c r="I249" s="115">
        <f t="shared" si="115"/>
        <v>0</v>
      </c>
      <c r="J249" s="115">
        <f t="shared" si="115"/>
        <v>0</v>
      </c>
      <c r="K249" s="115">
        <f t="shared" si="115"/>
        <v>0</v>
      </c>
      <c r="L249" s="115">
        <f t="shared" si="115"/>
        <v>0</v>
      </c>
      <c r="M249" s="115">
        <f t="shared" si="115"/>
        <v>0</v>
      </c>
      <c r="N249" s="115">
        <f t="shared" si="115"/>
        <v>20898630</v>
      </c>
      <c r="O249" s="115">
        <f t="shared" si="115"/>
        <v>20898630</v>
      </c>
      <c r="P249" s="115">
        <f t="shared" si="115"/>
        <v>0</v>
      </c>
      <c r="Q249" s="177">
        <f t="shared" si="82"/>
        <v>0</v>
      </c>
      <c r="T249" s="87" t="s">
        <v>433</v>
      </c>
      <c r="V249" s="87" t="s">
        <v>0</v>
      </c>
      <c r="W249" s="87" t="str">
        <f t="shared" si="88"/>
        <v>보조금등반환금</v>
      </c>
      <c r="X249" s="87" t="str">
        <f t="shared" si="88"/>
        <v/>
      </c>
    </row>
    <row r="250" spans="1:24" s="87" customFormat="1" ht="11.25" customHeight="1" x14ac:dyDescent="0.15">
      <c r="A250" s="102"/>
      <c r="B250" s="102"/>
      <c r="C250" s="96"/>
      <c r="D250" s="107" t="str">
        <f>U251</f>
        <v>715-01 국고보조금등반환금</v>
      </c>
      <c r="E250" s="107"/>
      <c r="F250" s="144">
        <f>SUM(F251:F251)</f>
        <v>0</v>
      </c>
      <c r="G250" s="144">
        <f t="shared" ref="G250:P250" si="116">SUM(G251:G251)</f>
        <v>0</v>
      </c>
      <c r="H250" s="144">
        <f t="shared" si="116"/>
        <v>0</v>
      </c>
      <c r="I250" s="144">
        <f t="shared" si="116"/>
        <v>0</v>
      </c>
      <c r="J250" s="144">
        <f t="shared" si="116"/>
        <v>0</v>
      </c>
      <c r="K250" s="144">
        <f t="shared" si="116"/>
        <v>0</v>
      </c>
      <c r="L250" s="144">
        <f t="shared" si="116"/>
        <v>0</v>
      </c>
      <c r="M250" s="144">
        <f t="shared" si="116"/>
        <v>0</v>
      </c>
      <c r="N250" s="144">
        <f t="shared" si="116"/>
        <v>0</v>
      </c>
      <c r="O250" s="144">
        <f t="shared" si="116"/>
        <v>0</v>
      </c>
      <c r="P250" s="144">
        <f t="shared" si="116"/>
        <v>0</v>
      </c>
      <c r="Q250" s="178" t="str">
        <f t="shared" si="82"/>
        <v/>
      </c>
      <c r="U250" s="87" t="s">
        <v>434</v>
      </c>
      <c r="V250" s="87" t="s">
        <v>0</v>
      </c>
      <c r="W250" s="87" t="str">
        <f t="shared" si="88"/>
        <v/>
      </c>
      <c r="X250" s="87" t="str">
        <f t="shared" si="88"/>
        <v>국고보조금등반환금</v>
      </c>
    </row>
    <row r="251" spans="1:24" s="87" customFormat="1" ht="11.25" customHeight="1" x14ac:dyDescent="0.15">
      <c r="A251" s="96"/>
      <c r="B251" s="96"/>
      <c r="C251" s="96"/>
      <c r="D251" s="96"/>
      <c r="E251" s="96" t="str">
        <f>V251</f>
        <v>715-001-000 국고보조금등반환금</v>
      </c>
      <c r="F251" s="179">
        <v>0</v>
      </c>
      <c r="G251" s="179">
        <v>0</v>
      </c>
      <c r="H251" s="179">
        <v>0</v>
      </c>
      <c r="I251" s="179">
        <v>0</v>
      </c>
      <c r="J251" s="179">
        <v>0</v>
      </c>
      <c r="K251" s="179">
        <v>0</v>
      </c>
      <c r="L251" s="179">
        <v>0</v>
      </c>
      <c r="M251" s="179">
        <v>0</v>
      </c>
      <c r="N251" s="180">
        <f>G251-I251-M251</f>
        <v>0</v>
      </c>
      <c r="O251" s="111">
        <f>N251-P251</f>
        <v>0</v>
      </c>
      <c r="P251" s="111">
        <v>0</v>
      </c>
      <c r="Q251" s="181" t="str">
        <f t="shared" si="82"/>
        <v/>
      </c>
      <c r="S251" s="112" t="s">
        <v>208</v>
      </c>
      <c r="T251" s="113" t="s">
        <v>345</v>
      </c>
      <c r="U251" s="113" t="s">
        <v>346</v>
      </c>
      <c r="V251" s="113" t="s">
        <v>347</v>
      </c>
      <c r="W251" s="87" t="str">
        <f t="shared" si="88"/>
        <v/>
      </c>
      <c r="X251" s="87" t="str">
        <f t="shared" si="88"/>
        <v/>
      </c>
    </row>
    <row r="252" spans="1:24" s="87" customFormat="1" ht="11.25" customHeight="1" x14ac:dyDescent="0.15">
      <c r="A252" s="102"/>
      <c r="B252" s="102"/>
      <c r="C252" s="96"/>
      <c r="D252" s="107" t="str">
        <f>U253</f>
        <v>715-02 시도비보조금등반환금</v>
      </c>
      <c r="E252" s="107"/>
      <c r="F252" s="144">
        <f>SUM(F253:F253)</f>
        <v>0</v>
      </c>
      <c r="G252" s="144">
        <f t="shared" ref="G252:P252" si="117">SUM(G253:G253)</f>
        <v>20898630</v>
      </c>
      <c r="H252" s="144">
        <f t="shared" si="117"/>
        <v>0</v>
      </c>
      <c r="I252" s="144">
        <f t="shared" si="117"/>
        <v>0</v>
      </c>
      <c r="J252" s="144">
        <f t="shared" si="117"/>
        <v>0</v>
      </c>
      <c r="K252" s="144">
        <f t="shared" si="117"/>
        <v>0</v>
      </c>
      <c r="L252" s="144">
        <f t="shared" si="117"/>
        <v>0</v>
      </c>
      <c r="M252" s="144">
        <f t="shared" si="117"/>
        <v>0</v>
      </c>
      <c r="N252" s="144">
        <f t="shared" si="117"/>
        <v>20898630</v>
      </c>
      <c r="O252" s="144">
        <f t="shared" si="117"/>
        <v>20898630</v>
      </c>
      <c r="P252" s="144">
        <f t="shared" si="117"/>
        <v>0</v>
      </c>
      <c r="Q252" s="178">
        <f t="shared" si="82"/>
        <v>0</v>
      </c>
      <c r="U252" s="87" t="s">
        <v>434</v>
      </c>
      <c r="V252" s="87" t="s">
        <v>0</v>
      </c>
      <c r="W252" s="87" t="str">
        <f t="shared" si="88"/>
        <v/>
      </c>
      <c r="X252" s="87" t="str">
        <f t="shared" si="88"/>
        <v>시도비보조금등반환금</v>
      </c>
    </row>
    <row r="253" spans="1:24" s="87" customFormat="1" ht="11.25" customHeight="1" x14ac:dyDescent="0.15">
      <c r="A253" s="147"/>
      <c r="B253" s="147"/>
      <c r="C253" s="147"/>
      <c r="D253" s="148"/>
      <c r="E253" s="147" t="str">
        <f>V253</f>
        <v>715-051-000 시도비보조금등반환금</v>
      </c>
      <c r="F253" s="179">
        <v>0</v>
      </c>
      <c r="G253" s="179">
        <v>20898630</v>
      </c>
      <c r="H253" s="179">
        <v>0</v>
      </c>
      <c r="I253" s="179">
        <v>0</v>
      </c>
      <c r="J253" s="179">
        <v>0</v>
      </c>
      <c r="K253" s="179">
        <v>0</v>
      </c>
      <c r="L253" s="179">
        <v>0</v>
      </c>
      <c r="M253" s="179">
        <v>0</v>
      </c>
      <c r="N253" s="186">
        <f>G253-I253-M253</f>
        <v>20898630</v>
      </c>
      <c r="O253" s="150">
        <f>N253-P253</f>
        <v>20898630</v>
      </c>
      <c r="P253" s="111">
        <v>0</v>
      </c>
      <c r="Q253" s="187">
        <f t="shared" si="82"/>
        <v>0</v>
      </c>
      <c r="S253" s="112" t="s">
        <v>208</v>
      </c>
      <c r="T253" s="151" t="s">
        <v>345</v>
      </c>
      <c r="U253" s="151" t="s">
        <v>348</v>
      </c>
      <c r="V253" s="151" t="s">
        <v>292</v>
      </c>
      <c r="W253" s="87" t="str">
        <f t="shared" si="88"/>
        <v/>
      </c>
      <c r="X253" s="87" t="str">
        <f t="shared" si="88"/>
        <v/>
      </c>
    </row>
    <row r="254" spans="1:24" s="156" customFormat="1" ht="20.100000000000001" customHeight="1" x14ac:dyDescent="0.15">
      <c r="A254" s="188"/>
      <c r="B254" s="188"/>
      <c r="C254" s="188"/>
      <c r="D254" s="152"/>
      <c r="E254" s="189"/>
      <c r="F254" s="190"/>
      <c r="G254" s="190"/>
      <c r="H254" s="190"/>
      <c r="I254" s="190"/>
      <c r="J254" s="190"/>
      <c r="K254" s="190"/>
      <c r="L254" s="190"/>
      <c r="M254" s="190"/>
      <c r="N254" s="191"/>
      <c r="O254" s="191"/>
      <c r="P254" s="191"/>
      <c r="Q254" s="192"/>
      <c r="W254" s="87" t="str">
        <f t="shared" si="88"/>
        <v/>
      </c>
      <c r="X254" s="87" t="str">
        <f t="shared" si="88"/>
        <v/>
      </c>
    </row>
    <row r="255" spans="1:24" s="156" customFormat="1" ht="20.100000000000001" customHeight="1" x14ac:dyDescent="0.15">
      <c r="A255" s="152"/>
      <c r="B255" s="152"/>
      <c r="C255" s="152"/>
      <c r="D255" s="152"/>
      <c r="E255" s="152"/>
      <c r="F255" s="154"/>
      <c r="G255" s="154"/>
      <c r="H255" s="154"/>
      <c r="I255" s="154"/>
      <c r="J255" s="154"/>
      <c r="K255" s="154"/>
      <c r="L255" s="154"/>
      <c r="M255" s="154"/>
      <c r="N255" s="155"/>
      <c r="O255" s="155"/>
      <c r="P255" s="155"/>
      <c r="Q255" s="193"/>
      <c r="W255" s="87" t="str">
        <f t="shared" si="88"/>
        <v/>
      </c>
      <c r="X255" s="87" t="str">
        <f t="shared" si="88"/>
        <v/>
      </c>
    </row>
    <row r="256" spans="1:24" s="156" customFormat="1" ht="20.100000000000001" customHeight="1" x14ac:dyDescent="0.15">
      <c r="A256" s="152"/>
      <c r="B256" s="152"/>
      <c r="C256" s="152"/>
      <c r="D256" s="152"/>
      <c r="E256" s="152"/>
      <c r="F256" s="158"/>
      <c r="G256" s="158"/>
      <c r="H256" s="158"/>
      <c r="I256" s="158"/>
      <c r="J256" s="158"/>
      <c r="K256" s="158"/>
      <c r="L256" s="158"/>
      <c r="M256" s="158"/>
      <c r="N256" s="158"/>
      <c r="O256" s="158"/>
      <c r="P256" s="158"/>
      <c r="Q256" s="194"/>
      <c r="W256" s="87" t="str">
        <f t="shared" si="88"/>
        <v/>
      </c>
      <c r="X256" s="87" t="str">
        <f t="shared" si="88"/>
        <v/>
      </c>
    </row>
    <row r="257" spans="1:24" s="156" customFormat="1" ht="20.100000000000001" customHeight="1" x14ac:dyDescent="0.15">
      <c r="A257" s="152"/>
      <c r="B257" s="152"/>
      <c r="C257" s="152"/>
      <c r="D257" s="152"/>
      <c r="E257" s="152"/>
      <c r="F257" s="159"/>
      <c r="G257" s="160"/>
      <c r="H257" s="160"/>
      <c r="I257" s="160"/>
      <c r="J257" s="161"/>
      <c r="K257" s="160"/>
      <c r="L257" s="160"/>
      <c r="M257" s="160"/>
      <c r="N257" s="159"/>
      <c r="O257" s="159"/>
      <c r="P257" s="159"/>
      <c r="Q257" s="194"/>
      <c r="W257" s="87" t="str">
        <f t="shared" si="88"/>
        <v/>
      </c>
      <c r="X257" s="87" t="str">
        <f t="shared" si="88"/>
        <v/>
      </c>
    </row>
    <row r="258" spans="1:24" s="156" customFormat="1" ht="20.100000000000001" customHeight="1" x14ac:dyDescent="0.15">
      <c r="A258" s="152"/>
      <c r="B258" s="152"/>
      <c r="C258" s="152"/>
      <c r="D258" s="152"/>
      <c r="E258" s="152"/>
      <c r="F258" s="159"/>
      <c r="G258" s="160"/>
      <c r="H258" s="160"/>
      <c r="I258" s="160"/>
      <c r="J258" s="161"/>
      <c r="K258" s="160"/>
      <c r="L258" s="160"/>
      <c r="M258" s="160"/>
      <c r="N258" s="159"/>
      <c r="O258" s="159"/>
      <c r="P258" s="159"/>
      <c r="Q258" s="194"/>
      <c r="W258" s="87" t="str">
        <f t="shared" si="88"/>
        <v/>
      </c>
      <c r="X258" s="87" t="str">
        <f t="shared" si="88"/>
        <v/>
      </c>
    </row>
    <row r="259" spans="1:24" s="156" customFormat="1" ht="20.100000000000001" customHeight="1" x14ac:dyDescent="0.15">
      <c r="A259" s="152"/>
      <c r="B259" s="152"/>
      <c r="C259" s="152"/>
      <c r="D259" s="152"/>
      <c r="E259" s="152"/>
      <c r="F259" s="159"/>
      <c r="G259" s="160"/>
      <c r="H259" s="160"/>
      <c r="I259" s="160"/>
      <c r="J259" s="161"/>
      <c r="K259" s="160"/>
      <c r="L259" s="160"/>
      <c r="M259" s="160"/>
      <c r="N259" s="159"/>
      <c r="O259" s="159"/>
      <c r="P259" s="159"/>
      <c r="Q259" s="194"/>
      <c r="W259" s="87" t="str">
        <f t="shared" si="88"/>
        <v/>
      </c>
      <c r="X259" s="87" t="str">
        <f t="shared" si="88"/>
        <v/>
      </c>
    </row>
    <row r="260" spans="1:24" s="156" customFormat="1" ht="20.100000000000001" customHeight="1" x14ac:dyDescent="0.15">
      <c r="A260" s="152"/>
      <c r="B260" s="152"/>
      <c r="C260" s="152"/>
      <c r="D260" s="152"/>
      <c r="E260" s="152"/>
      <c r="F260" s="159"/>
      <c r="G260" s="160"/>
      <c r="H260" s="160"/>
      <c r="I260" s="160"/>
      <c r="J260" s="161"/>
      <c r="K260" s="160"/>
      <c r="L260" s="160"/>
      <c r="M260" s="160"/>
      <c r="N260" s="159"/>
      <c r="O260" s="159"/>
      <c r="P260" s="159"/>
      <c r="Q260" s="194"/>
      <c r="W260" s="87" t="str">
        <f t="shared" si="88"/>
        <v/>
      </c>
      <c r="X260" s="87" t="str">
        <f t="shared" si="88"/>
        <v/>
      </c>
    </row>
    <row r="261" spans="1:24" s="156" customFormat="1" ht="20.100000000000001" customHeight="1" x14ac:dyDescent="0.15">
      <c r="A261" s="152"/>
      <c r="B261" s="152"/>
      <c r="C261" s="152"/>
      <c r="D261" s="152"/>
      <c r="E261" s="152"/>
      <c r="F261" s="159"/>
      <c r="G261" s="160"/>
      <c r="H261" s="160"/>
      <c r="I261" s="160"/>
      <c r="J261" s="161"/>
      <c r="K261" s="160"/>
      <c r="L261" s="160"/>
      <c r="M261" s="160"/>
      <c r="N261" s="159"/>
      <c r="O261" s="159"/>
      <c r="P261" s="159"/>
      <c r="Q261" s="194"/>
      <c r="W261" s="87" t="str">
        <f t="shared" si="88"/>
        <v/>
      </c>
      <c r="X261" s="87" t="str">
        <f t="shared" si="88"/>
        <v/>
      </c>
    </row>
    <row r="262" spans="1:24" s="156" customFormat="1" ht="20.100000000000001" customHeight="1" x14ac:dyDescent="0.15">
      <c r="A262" s="152"/>
      <c r="B262" s="152"/>
      <c r="C262" s="152"/>
      <c r="D262" s="152"/>
      <c r="E262" s="152"/>
      <c r="F262" s="159"/>
      <c r="G262" s="160"/>
      <c r="H262" s="160"/>
      <c r="I262" s="160"/>
      <c r="J262" s="161"/>
      <c r="K262" s="160"/>
      <c r="L262" s="160"/>
      <c r="M262" s="160"/>
      <c r="N262" s="159"/>
      <c r="O262" s="159"/>
      <c r="P262" s="159"/>
      <c r="Q262" s="194"/>
      <c r="W262" s="87" t="str">
        <f t="shared" ref="W262:X325" si="118">MID(C262,8,99)</f>
        <v/>
      </c>
      <c r="X262" s="87" t="str">
        <f t="shared" si="118"/>
        <v/>
      </c>
    </row>
    <row r="263" spans="1:24" s="156" customFormat="1" ht="20.100000000000001" customHeight="1" x14ac:dyDescent="0.15">
      <c r="A263" s="152"/>
      <c r="B263" s="152"/>
      <c r="C263" s="152"/>
      <c r="D263" s="152"/>
      <c r="E263" s="152"/>
      <c r="F263" s="159"/>
      <c r="G263" s="160"/>
      <c r="H263" s="160"/>
      <c r="I263" s="160"/>
      <c r="J263" s="161"/>
      <c r="K263" s="160"/>
      <c r="L263" s="160"/>
      <c r="M263" s="160"/>
      <c r="N263" s="159"/>
      <c r="O263" s="159"/>
      <c r="P263" s="159"/>
      <c r="Q263" s="194"/>
      <c r="W263" s="87" t="str">
        <f t="shared" si="118"/>
        <v/>
      </c>
      <c r="X263" s="87" t="str">
        <f t="shared" si="118"/>
        <v/>
      </c>
    </row>
    <row r="264" spans="1:24" s="156" customFormat="1" ht="20.100000000000001" customHeight="1" x14ac:dyDescent="0.15">
      <c r="A264" s="152"/>
      <c r="B264" s="152"/>
      <c r="C264" s="152"/>
      <c r="D264" s="152"/>
      <c r="E264" s="152"/>
      <c r="F264" s="159"/>
      <c r="G264" s="160"/>
      <c r="H264" s="160"/>
      <c r="I264" s="160"/>
      <c r="J264" s="161"/>
      <c r="K264" s="160"/>
      <c r="L264" s="160"/>
      <c r="M264" s="160"/>
      <c r="N264" s="159"/>
      <c r="O264" s="159"/>
      <c r="P264" s="159"/>
      <c r="Q264" s="194"/>
      <c r="W264" s="87" t="str">
        <f t="shared" si="118"/>
        <v/>
      </c>
      <c r="X264" s="87" t="str">
        <f t="shared" si="118"/>
        <v/>
      </c>
    </row>
    <row r="265" spans="1:24" s="156" customFormat="1" ht="20.100000000000001" customHeight="1" x14ac:dyDescent="0.15">
      <c r="A265" s="152"/>
      <c r="B265" s="152"/>
      <c r="C265" s="152"/>
      <c r="D265" s="152"/>
      <c r="E265" s="152"/>
      <c r="F265" s="159"/>
      <c r="G265" s="160"/>
      <c r="H265" s="160"/>
      <c r="I265" s="160"/>
      <c r="J265" s="161"/>
      <c r="K265" s="160"/>
      <c r="L265" s="160"/>
      <c r="M265" s="160"/>
      <c r="N265" s="159"/>
      <c r="O265" s="159"/>
      <c r="P265" s="159"/>
      <c r="Q265" s="194"/>
      <c r="W265" s="87" t="str">
        <f t="shared" si="118"/>
        <v/>
      </c>
      <c r="X265" s="87" t="str">
        <f t="shared" si="118"/>
        <v/>
      </c>
    </row>
    <row r="266" spans="1:24" s="156" customFormat="1" ht="20.100000000000001" customHeight="1" x14ac:dyDescent="0.15">
      <c r="A266" s="152"/>
      <c r="B266" s="152"/>
      <c r="C266" s="152"/>
      <c r="D266" s="152"/>
      <c r="E266" s="152"/>
      <c r="F266" s="159"/>
      <c r="G266" s="160"/>
      <c r="H266" s="160"/>
      <c r="I266" s="160"/>
      <c r="J266" s="161"/>
      <c r="K266" s="160"/>
      <c r="L266" s="160"/>
      <c r="M266" s="160"/>
      <c r="N266" s="159"/>
      <c r="O266" s="159"/>
      <c r="P266" s="159"/>
      <c r="Q266" s="194"/>
      <c r="W266" s="87" t="str">
        <f t="shared" si="118"/>
        <v/>
      </c>
      <c r="X266" s="87" t="str">
        <f t="shared" si="118"/>
        <v/>
      </c>
    </row>
    <row r="267" spans="1:24" s="156" customFormat="1" ht="20.100000000000001" customHeight="1" x14ac:dyDescent="0.15">
      <c r="A267" s="152"/>
      <c r="B267" s="152"/>
      <c r="C267" s="152"/>
      <c r="D267" s="152"/>
      <c r="E267" s="152"/>
      <c r="F267" s="159"/>
      <c r="G267" s="160"/>
      <c r="H267" s="160"/>
      <c r="I267" s="160"/>
      <c r="J267" s="161"/>
      <c r="K267" s="160"/>
      <c r="L267" s="160"/>
      <c r="M267" s="160"/>
      <c r="N267" s="159"/>
      <c r="O267" s="159"/>
      <c r="P267" s="159"/>
      <c r="Q267" s="194"/>
      <c r="W267" s="87" t="str">
        <f t="shared" si="118"/>
        <v/>
      </c>
      <c r="X267" s="87" t="str">
        <f t="shared" si="118"/>
        <v/>
      </c>
    </row>
    <row r="268" spans="1:24" s="156" customFormat="1" ht="20.100000000000001" customHeight="1" x14ac:dyDescent="0.15">
      <c r="A268" s="152"/>
      <c r="B268" s="152"/>
      <c r="C268" s="152"/>
      <c r="D268" s="152"/>
      <c r="E268" s="152"/>
      <c r="F268" s="159"/>
      <c r="G268" s="160"/>
      <c r="H268" s="160"/>
      <c r="I268" s="160"/>
      <c r="J268" s="161"/>
      <c r="K268" s="160"/>
      <c r="L268" s="160"/>
      <c r="M268" s="160"/>
      <c r="N268" s="159"/>
      <c r="O268" s="159"/>
      <c r="P268" s="159"/>
      <c r="Q268" s="194"/>
      <c r="W268" s="87" t="str">
        <f t="shared" si="118"/>
        <v/>
      </c>
      <c r="X268" s="87" t="str">
        <f t="shared" si="118"/>
        <v/>
      </c>
    </row>
    <row r="269" spans="1:24" s="156" customFormat="1" ht="20.100000000000001" customHeight="1" x14ac:dyDescent="0.15">
      <c r="A269" s="152"/>
      <c r="B269" s="152"/>
      <c r="C269" s="152"/>
      <c r="D269" s="152"/>
      <c r="E269" s="152"/>
      <c r="F269" s="159"/>
      <c r="G269" s="160"/>
      <c r="H269" s="160"/>
      <c r="I269" s="160"/>
      <c r="J269" s="161"/>
      <c r="K269" s="160"/>
      <c r="L269" s="160"/>
      <c r="M269" s="160"/>
      <c r="N269" s="159"/>
      <c r="O269" s="159"/>
      <c r="P269" s="159"/>
      <c r="Q269" s="194"/>
      <c r="W269" s="87" t="str">
        <f t="shared" si="118"/>
        <v/>
      </c>
      <c r="X269" s="87" t="str">
        <f t="shared" si="118"/>
        <v/>
      </c>
    </row>
    <row r="270" spans="1:24" s="156" customFormat="1" ht="20.100000000000001" customHeight="1" x14ac:dyDescent="0.15">
      <c r="A270" s="152"/>
      <c r="B270" s="152"/>
      <c r="C270" s="152"/>
      <c r="D270" s="152"/>
      <c r="E270" s="152"/>
      <c r="F270" s="159"/>
      <c r="G270" s="160"/>
      <c r="H270" s="160"/>
      <c r="I270" s="160"/>
      <c r="J270" s="161"/>
      <c r="K270" s="160"/>
      <c r="L270" s="160"/>
      <c r="M270" s="160"/>
      <c r="N270" s="159"/>
      <c r="O270" s="159"/>
      <c r="P270" s="159"/>
      <c r="Q270" s="194"/>
      <c r="W270" s="87" t="str">
        <f t="shared" si="118"/>
        <v/>
      </c>
      <c r="X270" s="87" t="str">
        <f t="shared" si="118"/>
        <v/>
      </c>
    </row>
    <row r="271" spans="1:24" s="156" customFormat="1" ht="20.100000000000001" customHeight="1" x14ac:dyDescent="0.15">
      <c r="A271" s="152"/>
      <c r="B271" s="152"/>
      <c r="C271" s="152"/>
      <c r="D271" s="152"/>
      <c r="E271" s="152"/>
      <c r="F271" s="159"/>
      <c r="G271" s="160"/>
      <c r="H271" s="160"/>
      <c r="I271" s="160"/>
      <c r="J271" s="161"/>
      <c r="K271" s="160"/>
      <c r="L271" s="160"/>
      <c r="M271" s="160"/>
      <c r="N271" s="159"/>
      <c r="O271" s="159"/>
      <c r="P271" s="159"/>
      <c r="Q271" s="194"/>
      <c r="W271" s="87" t="str">
        <f t="shared" si="118"/>
        <v/>
      </c>
      <c r="X271" s="87" t="str">
        <f t="shared" si="118"/>
        <v/>
      </c>
    </row>
    <row r="272" spans="1:24" s="156" customFormat="1" ht="20.100000000000001" customHeight="1" x14ac:dyDescent="0.15">
      <c r="A272" s="152"/>
      <c r="B272" s="152"/>
      <c r="C272" s="152"/>
      <c r="D272" s="152"/>
      <c r="E272" s="152"/>
      <c r="F272" s="159"/>
      <c r="G272" s="160"/>
      <c r="H272" s="160"/>
      <c r="I272" s="160"/>
      <c r="J272" s="161"/>
      <c r="K272" s="160"/>
      <c r="L272" s="160"/>
      <c r="M272" s="160"/>
      <c r="N272" s="159"/>
      <c r="O272" s="159"/>
      <c r="P272" s="159"/>
      <c r="Q272" s="194"/>
      <c r="W272" s="87" t="str">
        <f t="shared" si="118"/>
        <v/>
      </c>
      <c r="X272" s="87" t="str">
        <f t="shared" si="118"/>
        <v/>
      </c>
    </row>
    <row r="273" spans="1:24" s="156" customFormat="1" ht="20.100000000000001" customHeight="1" x14ac:dyDescent="0.15">
      <c r="A273" s="152"/>
      <c r="B273" s="152"/>
      <c r="C273" s="152"/>
      <c r="D273" s="152"/>
      <c r="E273" s="152"/>
      <c r="F273" s="159"/>
      <c r="G273" s="160"/>
      <c r="H273" s="160"/>
      <c r="I273" s="160"/>
      <c r="J273" s="161"/>
      <c r="K273" s="160"/>
      <c r="L273" s="160"/>
      <c r="M273" s="160"/>
      <c r="N273" s="159"/>
      <c r="O273" s="159"/>
      <c r="P273" s="159"/>
      <c r="Q273" s="194"/>
      <c r="W273" s="87" t="str">
        <f t="shared" si="118"/>
        <v/>
      </c>
      <c r="X273" s="87" t="str">
        <f t="shared" si="118"/>
        <v/>
      </c>
    </row>
    <row r="274" spans="1:24" s="156" customFormat="1" ht="20.100000000000001" customHeight="1" x14ac:dyDescent="0.15">
      <c r="A274" s="152"/>
      <c r="B274" s="152"/>
      <c r="C274" s="152"/>
      <c r="D274" s="152"/>
      <c r="E274" s="152"/>
      <c r="F274" s="159"/>
      <c r="G274" s="160"/>
      <c r="H274" s="160"/>
      <c r="I274" s="160"/>
      <c r="J274" s="161"/>
      <c r="K274" s="160"/>
      <c r="L274" s="160"/>
      <c r="M274" s="160"/>
      <c r="N274" s="159"/>
      <c r="O274" s="159"/>
      <c r="P274" s="159"/>
      <c r="Q274" s="194"/>
      <c r="W274" s="87" t="str">
        <f t="shared" si="118"/>
        <v/>
      </c>
      <c r="X274" s="87" t="str">
        <f t="shared" si="118"/>
        <v/>
      </c>
    </row>
    <row r="275" spans="1:24" s="156" customFormat="1" ht="20.100000000000001" customHeight="1" x14ac:dyDescent="0.15">
      <c r="A275" s="152"/>
      <c r="B275" s="152"/>
      <c r="C275" s="152"/>
      <c r="D275" s="152"/>
      <c r="E275" s="152"/>
      <c r="F275" s="159"/>
      <c r="G275" s="160"/>
      <c r="H275" s="160"/>
      <c r="I275" s="160"/>
      <c r="J275" s="161"/>
      <c r="K275" s="160"/>
      <c r="L275" s="160"/>
      <c r="M275" s="160"/>
      <c r="N275" s="159"/>
      <c r="O275" s="159"/>
      <c r="P275" s="159"/>
      <c r="Q275" s="194"/>
      <c r="W275" s="87" t="str">
        <f t="shared" si="118"/>
        <v/>
      </c>
      <c r="X275" s="87" t="str">
        <f t="shared" si="118"/>
        <v/>
      </c>
    </row>
    <row r="276" spans="1:24" s="156" customFormat="1" ht="20.100000000000001" customHeight="1" x14ac:dyDescent="0.15">
      <c r="A276" s="152"/>
      <c r="B276" s="152"/>
      <c r="C276" s="152"/>
      <c r="D276" s="152"/>
      <c r="E276" s="152"/>
      <c r="F276" s="159"/>
      <c r="G276" s="160"/>
      <c r="H276" s="160"/>
      <c r="I276" s="160"/>
      <c r="J276" s="161"/>
      <c r="K276" s="160"/>
      <c r="L276" s="160"/>
      <c r="M276" s="160"/>
      <c r="N276" s="159"/>
      <c r="O276" s="159"/>
      <c r="P276" s="159"/>
      <c r="Q276" s="194"/>
      <c r="W276" s="87" t="str">
        <f t="shared" si="118"/>
        <v/>
      </c>
      <c r="X276" s="87" t="str">
        <f t="shared" si="118"/>
        <v/>
      </c>
    </row>
    <row r="277" spans="1:24" s="156" customFormat="1" ht="20.100000000000001" customHeight="1" x14ac:dyDescent="0.15">
      <c r="A277" s="152"/>
      <c r="B277" s="152"/>
      <c r="C277" s="152"/>
      <c r="D277" s="152"/>
      <c r="E277" s="152"/>
      <c r="F277" s="159"/>
      <c r="G277" s="160"/>
      <c r="H277" s="160"/>
      <c r="I277" s="160"/>
      <c r="J277" s="161"/>
      <c r="K277" s="160"/>
      <c r="L277" s="160"/>
      <c r="M277" s="160"/>
      <c r="N277" s="159"/>
      <c r="O277" s="159"/>
      <c r="P277" s="159"/>
      <c r="Q277" s="194"/>
      <c r="W277" s="87" t="str">
        <f t="shared" si="118"/>
        <v/>
      </c>
      <c r="X277" s="87" t="str">
        <f t="shared" si="118"/>
        <v/>
      </c>
    </row>
    <row r="278" spans="1:24" s="156" customFormat="1" ht="20.100000000000001" customHeight="1" x14ac:dyDescent="0.15">
      <c r="A278" s="152"/>
      <c r="B278" s="152"/>
      <c r="C278" s="152"/>
      <c r="D278" s="152"/>
      <c r="E278" s="152"/>
      <c r="F278" s="159"/>
      <c r="G278" s="160"/>
      <c r="H278" s="160"/>
      <c r="I278" s="160"/>
      <c r="J278" s="161"/>
      <c r="K278" s="160"/>
      <c r="L278" s="160"/>
      <c r="M278" s="160"/>
      <c r="N278" s="159"/>
      <c r="O278" s="159"/>
      <c r="P278" s="159"/>
      <c r="Q278" s="194"/>
      <c r="W278" s="87" t="str">
        <f t="shared" si="118"/>
        <v/>
      </c>
      <c r="X278" s="87" t="str">
        <f t="shared" si="118"/>
        <v/>
      </c>
    </row>
    <row r="279" spans="1:24" s="156" customFormat="1" ht="20.100000000000001" customHeight="1" x14ac:dyDescent="0.15">
      <c r="A279" s="152"/>
      <c r="B279" s="152"/>
      <c r="C279" s="152"/>
      <c r="D279" s="152"/>
      <c r="E279" s="152"/>
      <c r="F279" s="159"/>
      <c r="G279" s="160"/>
      <c r="H279" s="160"/>
      <c r="I279" s="160"/>
      <c r="J279" s="161"/>
      <c r="K279" s="160"/>
      <c r="L279" s="160"/>
      <c r="M279" s="160"/>
      <c r="N279" s="159"/>
      <c r="O279" s="159"/>
      <c r="P279" s="159"/>
      <c r="Q279" s="194"/>
      <c r="W279" s="87" t="str">
        <f t="shared" si="118"/>
        <v/>
      </c>
      <c r="X279" s="87" t="str">
        <f t="shared" si="118"/>
        <v/>
      </c>
    </row>
    <row r="280" spans="1:24" s="156" customFormat="1" ht="20.100000000000001" customHeight="1" x14ac:dyDescent="0.15">
      <c r="A280" s="152"/>
      <c r="B280" s="152"/>
      <c r="C280" s="152"/>
      <c r="D280" s="152"/>
      <c r="E280" s="152"/>
      <c r="F280" s="159"/>
      <c r="G280" s="160"/>
      <c r="H280" s="160"/>
      <c r="I280" s="160"/>
      <c r="J280" s="161"/>
      <c r="K280" s="160"/>
      <c r="L280" s="160"/>
      <c r="M280" s="160"/>
      <c r="N280" s="159"/>
      <c r="O280" s="159"/>
      <c r="P280" s="159"/>
      <c r="Q280" s="194"/>
      <c r="W280" s="87" t="str">
        <f t="shared" si="118"/>
        <v/>
      </c>
      <c r="X280" s="87" t="str">
        <f t="shared" si="118"/>
        <v/>
      </c>
    </row>
    <row r="281" spans="1:24" s="156" customFormat="1" ht="20.100000000000001" customHeight="1" x14ac:dyDescent="0.15">
      <c r="A281" s="152"/>
      <c r="B281" s="152"/>
      <c r="C281" s="152"/>
      <c r="D281" s="152"/>
      <c r="E281" s="152"/>
      <c r="F281" s="159"/>
      <c r="G281" s="160"/>
      <c r="H281" s="160"/>
      <c r="I281" s="160"/>
      <c r="J281" s="161"/>
      <c r="K281" s="160"/>
      <c r="L281" s="160"/>
      <c r="M281" s="160"/>
      <c r="N281" s="159"/>
      <c r="O281" s="159"/>
      <c r="P281" s="159"/>
      <c r="Q281" s="194"/>
      <c r="W281" s="87" t="str">
        <f t="shared" si="118"/>
        <v/>
      </c>
      <c r="X281" s="87" t="str">
        <f t="shared" si="118"/>
        <v/>
      </c>
    </row>
    <row r="282" spans="1:24" s="156" customFormat="1" ht="20.100000000000001" customHeight="1" x14ac:dyDescent="0.15">
      <c r="A282" s="152"/>
      <c r="B282" s="152"/>
      <c r="C282" s="152"/>
      <c r="D282" s="152"/>
      <c r="E282" s="152"/>
      <c r="F282" s="159"/>
      <c r="G282" s="160"/>
      <c r="H282" s="160"/>
      <c r="I282" s="160"/>
      <c r="J282" s="161"/>
      <c r="K282" s="160"/>
      <c r="L282" s="160"/>
      <c r="M282" s="160"/>
      <c r="N282" s="159"/>
      <c r="O282" s="159"/>
      <c r="P282" s="159"/>
      <c r="Q282" s="194"/>
      <c r="W282" s="87" t="str">
        <f t="shared" si="118"/>
        <v/>
      </c>
      <c r="X282" s="87" t="str">
        <f t="shared" si="118"/>
        <v/>
      </c>
    </row>
    <row r="283" spans="1:24" s="156" customFormat="1" ht="20.100000000000001" customHeight="1" x14ac:dyDescent="0.15">
      <c r="A283" s="152"/>
      <c r="B283" s="152"/>
      <c r="C283" s="152"/>
      <c r="D283" s="152"/>
      <c r="E283" s="152"/>
      <c r="F283" s="159"/>
      <c r="G283" s="160"/>
      <c r="H283" s="160"/>
      <c r="I283" s="160"/>
      <c r="J283" s="161"/>
      <c r="K283" s="160"/>
      <c r="L283" s="160"/>
      <c r="M283" s="160"/>
      <c r="N283" s="159"/>
      <c r="O283" s="159"/>
      <c r="P283" s="159"/>
      <c r="Q283" s="194"/>
      <c r="W283" s="87" t="str">
        <f t="shared" si="118"/>
        <v/>
      </c>
      <c r="X283" s="87" t="str">
        <f t="shared" si="118"/>
        <v/>
      </c>
    </row>
    <row r="284" spans="1:24" s="156" customFormat="1" ht="20.100000000000001" customHeight="1" x14ac:dyDescent="0.15">
      <c r="A284" s="152"/>
      <c r="B284" s="152"/>
      <c r="C284" s="152"/>
      <c r="D284" s="152"/>
      <c r="E284" s="152"/>
      <c r="F284" s="159"/>
      <c r="G284" s="160"/>
      <c r="H284" s="160"/>
      <c r="I284" s="160"/>
      <c r="J284" s="161"/>
      <c r="K284" s="160"/>
      <c r="L284" s="160"/>
      <c r="M284" s="160"/>
      <c r="N284" s="159"/>
      <c r="O284" s="159"/>
      <c r="P284" s="159"/>
      <c r="Q284" s="194"/>
      <c r="W284" s="87" t="str">
        <f t="shared" si="118"/>
        <v/>
      </c>
      <c r="X284" s="87" t="str">
        <f t="shared" si="118"/>
        <v/>
      </c>
    </row>
    <row r="285" spans="1:24" s="156" customFormat="1" ht="20.100000000000001" customHeight="1" x14ac:dyDescent="0.15">
      <c r="A285" s="152"/>
      <c r="B285" s="152"/>
      <c r="C285" s="152"/>
      <c r="D285" s="152"/>
      <c r="E285" s="152"/>
      <c r="F285" s="159"/>
      <c r="G285" s="160"/>
      <c r="H285" s="160"/>
      <c r="I285" s="160"/>
      <c r="J285" s="161"/>
      <c r="K285" s="160"/>
      <c r="L285" s="160"/>
      <c r="M285" s="160"/>
      <c r="N285" s="159"/>
      <c r="O285" s="159"/>
      <c r="P285" s="159"/>
      <c r="Q285" s="194"/>
      <c r="W285" s="87" t="str">
        <f t="shared" si="118"/>
        <v/>
      </c>
      <c r="X285" s="87" t="str">
        <f t="shared" si="118"/>
        <v/>
      </c>
    </row>
    <row r="286" spans="1:24" s="156" customFormat="1" ht="20.100000000000001" customHeight="1" x14ac:dyDescent="0.15">
      <c r="A286" s="152"/>
      <c r="B286" s="152"/>
      <c r="C286" s="152"/>
      <c r="D286" s="162"/>
      <c r="E286" s="162"/>
      <c r="F286" s="159"/>
      <c r="G286" s="160"/>
      <c r="H286" s="160"/>
      <c r="I286" s="160"/>
      <c r="J286" s="161"/>
      <c r="K286" s="160"/>
      <c r="L286" s="160"/>
      <c r="M286" s="160"/>
      <c r="N286" s="159"/>
      <c r="O286" s="159"/>
      <c r="P286" s="159"/>
      <c r="Q286" s="194"/>
      <c r="W286" s="87" t="str">
        <f t="shared" si="118"/>
        <v/>
      </c>
      <c r="X286" s="87" t="str">
        <f t="shared" si="118"/>
        <v/>
      </c>
    </row>
    <row r="287" spans="1:24" s="156" customFormat="1" ht="20.100000000000001" customHeight="1" x14ac:dyDescent="0.15">
      <c r="A287" s="162"/>
      <c r="B287" s="162"/>
      <c r="C287" s="162"/>
      <c r="D287" s="162"/>
      <c r="E287" s="162"/>
      <c r="F287" s="164"/>
      <c r="G287" s="165"/>
      <c r="H287" s="165"/>
      <c r="I287" s="165"/>
      <c r="J287" s="166"/>
      <c r="K287" s="165"/>
      <c r="L287" s="165"/>
      <c r="M287" s="165"/>
      <c r="N287" s="164"/>
      <c r="O287" s="164"/>
      <c r="P287" s="164"/>
      <c r="Q287" s="194"/>
      <c r="W287" s="87" t="str">
        <f t="shared" si="118"/>
        <v/>
      </c>
      <c r="X287" s="87" t="str">
        <f t="shared" si="118"/>
        <v/>
      </c>
    </row>
    <row r="288" spans="1:24" s="156" customFormat="1" ht="20.100000000000001" customHeight="1" x14ac:dyDescent="0.15">
      <c r="A288" s="162"/>
      <c r="B288" s="162"/>
      <c r="C288" s="162"/>
      <c r="D288" s="162"/>
      <c r="E288" s="162"/>
      <c r="F288" s="164"/>
      <c r="G288" s="165"/>
      <c r="H288" s="165"/>
      <c r="I288" s="165"/>
      <c r="J288" s="166"/>
      <c r="K288" s="165"/>
      <c r="L288" s="165"/>
      <c r="M288" s="165"/>
      <c r="N288" s="164"/>
      <c r="O288" s="164"/>
      <c r="P288" s="164"/>
      <c r="Q288" s="194"/>
      <c r="W288" s="87" t="str">
        <f t="shared" si="118"/>
        <v/>
      </c>
      <c r="X288" s="87" t="str">
        <f t="shared" si="118"/>
        <v/>
      </c>
    </row>
    <row r="289" spans="1:24" s="156" customFormat="1" ht="20.100000000000001" customHeight="1" x14ac:dyDescent="0.15">
      <c r="A289" s="162"/>
      <c r="B289" s="162"/>
      <c r="C289" s="162"/>
      <c r="D289" s="162"/>
      <c r="E289" s="162"/>
      <c r="F289" s="164"/>
      <c r="G289" s="165"/>
      <c r="H289" s="165"/>
      <c r="I289" s="165"/>
      <c r="J289" s="166"/>
      <c r="K289" s="165"/>
      <c r="L289" s="165"/>
      <c r="M289" s="165"/>
      <c r="N289" s="164"/>
      <c r="O289" s="164"/>
      <c r="P289" s="164"/>
      <c r="Q289" s="194"/>
      <c r="W289" s="87" t="str">
        <f t="shared" si="118"/>
        <v/>
      </c>
      <c r="X289" s="87" t="str">
        <f t="shared" si="118"/>
        <v/>
      </c>
    </row>
    <row r="290" spans="1:24" s="156" customFormat="1" ht="20.100000000000001" customHeight="1" x14ac:dyDescent="0.15">
      <c r="A290" s="162"/>
      <c r="B290" s="162"/>
      <c r="C290" s="162"/>
      <c r="D290" s="162"/>
      <c r="E290" s="162"/>
      <c r="F290" s="164"/>
      <c r="G290" s="165"/>
      <c r="H290" s="165"/>
      <c r="I290" s="165"/>
      <c r="J290" s="166"/>
      <c r="K290" s="165"/>
      <c r="L290" s="165"/>
      <c r="M290" s="165"/>
      <c r="N290" s="164"/>
      <c r="O290" s="164"/>
      <c r="P290" s="164"/>
      <c r="Q290" s="194"/>
      <c r="W290" s="87" t="str">
        <f t="shared" si="118"/>
        <v/>
      </c>
      <c r="X290" s="87" t="str">
        <f t="shared" si="118"/>
        <v/>
      </c>
    </row>
    <row r="291" spans="1:24" s="156" customFormat="1" ht="20.100000000000001" customHeight="1" x14ac:dyDescent="0.15">
      <c r="A291" s="162"/>
      <c r="B291" s="162"/>
      <c r="C291" s="162"/>
      <c r="D291" s="162"/>
      <c r="E291" s="162"/>
      <c r="F291" s="164"/>
      <c r="G291" s="165"/>
      <c r="H291" s="165"/>
      <c r="I291" s="165"/>
      <c r="J291" s="166"/>
      <c r="K291" s="165"/>
      <c r="L291" s="165"/>
      <c r="M291" s="165"/>
      <c r="N291" s="164"/>
      <c r="O291" s="164"/>
      <c r="P291" s="164"/>
      <c r="Q291" s="194"/>
      <c r="W291" s="87" t="str">
        <f t="shared" si="118"/>
        <v/>
      </c>
      <c r="X291" s="87" t="str">
        <f t="shared" si="118"/>
        <v/>
      </c>
    </row>
    <row r="292" spans="1:24" s="156" customFormat="1" ht="20.100000000000001" customHeight="1" x14ac:dyDescent="0.15">
      <c r="A292" s="162"/>
      <c r="B292" s="162"/>
      <c r="C292" s="162"/>
      <c r="D292" s="162"/>
      <c r="E292" s="162"/>
      <c r="F292" s="164"/>
      <c r="G292" s="165"/>
      <c r="H292" s="165"/>
      <c r="I292" s="165"/>
      <c r="J292" s="166"/>
      <c r="K292" s="165"/>
      <c r="L292" s="165"/>
      <c r="M292" s="165"/>
      <c r="N292" s="164"/>
      <c r="O292" s="164"/>
      <c r="P292" s="164"/>
      <c r="Q292" s="194"/>
      <c r="W292" s="87" t="str">
        <f t="shared" si="118"/>
        <v/>
      </c>
      <c r="X292" s="87" t="str">
        <f t="shared" si="118"/>
        <v/>
      </c>
    </row>
    <row r="293" spans="1:24" s="156" customFormat="1" ht="20.100000000000001" customHeight="1" x14ac:dyDescent="0.15">
      <c r="A293" s="162"/>
      <c r="B293" s="162"/>
      <c r="C293" s="162"/>
      <c r="D293" s="162"/>
      <c r="E293" s="162"/>
      <c r="F293" s="164"/>
      <c r="G293" s="165"/>
      <c r="H293" s="165"/>
      <c r="I293" s="165"/>
      <c r="J293" s="166"/>
      <c r="K293" s="165"/>
      <c r="L293" s="165"/>
      <c r="M293" s="165"/>
      <c r="N293" s="164"/>
      <c r="O293" s="164"/>
      <c r="P293" s="164"/>
      <c r="Q293" s="194"/>
      <c r="W293" s="87" t="str">
        <f t="shared" si="118"/>
        <v/>
      </c>
      <c r="X293" s="87" t="str">
        <f t="shared" si="118"/>
        <v/>
      </c>
    </row>
    <row r="294" spans="1:24" s="156" customFormat="1" ht="20.100000000000001" customHeight="1" x14ac:dyDescent="0.15">
      <c r="A294" s="162"/>
      <c r="B294" s="162"/>
      <c r="C294" s="162"/>
      <c r="D294" s="162"/>
      <c r="E294" s="162"/>
      <c r="F294" s="164"/>
      <c r="G294" s="165"/>
      <c r="H294" s="165"/>
      <c r="I294" s="165"/>
      <c r="J294" s="166"/>
      <c r="K294" s="165"/>
      <c r="L294" s="165"/>
      <c r="M294" s="165"/>
      <c r="N294" s="164"/>
      <c r="O294" s="164"/>
      <c r="P294" s="164"/>
      <c r="Q294" s="194"/>
      <c r="W294" s="87" t="str">
        <f t="shared" si="118"/>
        <v/>
      </c>
      <c r="X294" s="87" t="str">
        <f t="shared" si="118"/>
        <v/>
      </c>
    </row>
    <row r="295" spans="1:24" s="156" customFormat="1" ht="20.100000000000001" customHeight="1" x14ac:dyDescent="0.15">
      <c r="A295" s="162"/>
      <c r="B295" s="162"/>
      <c r="C295" s="162"/>
      <c r="D295" s="162"/>
      <c r="E295" s="162"/>
      <c r="F295" s="164"/>
      <c r="G295" s="165"/>
      <c r="H295" s="165"/>
      <c r="I295" s="165"/>
      <c r="J295" s="166"/>
      <c r="K295" s="165"/>
      <c r="L295" s="165"/>
      <c r="M295" s="165"/>
      <c r="N295" s="164"/>
      <c r="O295" s="164"/>
      <c r="P295" s="164"/>
      <c r="Q295" s="194"/>
      <c r="W295" s="87" t="str">
        <f t="shared" si="118"/>
        <v/>
      </c>
      <c r="X295" s="87" t="str">
        <f t="shared" si="118"/>
        <v/>
      </c>
    </row>
    <row r="296" spans="1:24" s="156" customFormat="1" ht="20.100000000000001" customHeight="1" x14ac:dyDescent="0.15">
      <c r="A296" s="162"/>
      <c r="B296" s="162"/>
      <c r="C296" s="162"/>
      <c r="D296" s="162"/>
      <c r="E296" s="162"/>
      <c r="F296" s="164"/>
      <c r="G296" s="165"/>
      <c r="H296" s="165"/>
      <c r="I296" s="165"/>
      <c r="J296" s="166"/>
      <c r="K296" s="165"/>
      <c r="L296" s="165"/>
      <c r="M296" s="165"/>
      <c r="N296" s="164"/>
      <c r="O296" s="164"/>
      <c r="P296" s="164"/>
      <c r="Q296" s="194"/>
      <c r="W296" s="87" t="str">
        <f t="shared" si="118"/>
        <v/>
      </c>
      <c r="X296" s="87" t="str">
        <f t="shared" si="118"/>
        <v/>
      </c>
    </row>
    <row r="297" spans="1:24" s="156" customFormat="1" ht="20.100000000000001" customHeight="1" x14ac:dyDescent="0.15">
      <c r="A297" s="162"/>
      <c r="B297" s="162"/>
      <c r="C297" s="162"/>
      <c r="D297" s="162"/>
      <c r="E297" s="162"/>
      <c r="F297" s="164"/>
      <c r="G297" s="165"/>
      <c r="H297" s="165"/>
      <c r="I297" s="165"/>
      <c r="J297" s="166"/>
      <c r="K297" s="165"/>
      <c r="L297" s="165"/>
      <c r="M297" s="165"/>
      <c r="N297" s="164"/>
      <c r="O297" s="164"/>
      <c r="P297" s="164"/>
      <c r="Q297" s="194"/>
      <c r="W297" s="87" t="str">
        <f t="shared" si="118"/>
        <v/>
      </c>
      <c r="X297" s="87" t="str">
        <f t="shared" si="118"/>
        <v/>
      </c>
    </row>
    <row r="298" spans="1:24" s="156" customFormat="1" ht="20.100000000000001" customHeight="1" x14ac:dyDescent="0.15">
      <c r="A298" s="162"/>
      <c r="B298" s="162"/>
      <c r="C298" s="162"/>
      <c r="D298" s="162"/>
      <c r="E298" s="162"/>
      <c r="F298" s="164"/>
      <c r="G298" s="165"/>
      <c r="H298" s="165"/>
      <c r="I298" s="165"/>
      <c r="J298" s="166"/>
      <c r="K298" s="165"/>
      <c r="L298" s="165"/>
      <c r="M298" s="165"/>
      <c r="N298" s="164"/>
      <c r="O298" s="164"/>
      <c r="P298" s="164"/>
      <c r="Q298" s="194"/>
      <c r="W298" s="87" t="str">
        <f t="shared" si="118"/>
        <v/>
      </c>
      <c r="X298" s="87" t="str">
        <f t="shared" si="118"/>
        <v/>
      </c>
    </row>
    <row r="299" spans="1:24" s="156" customFormat="1" ht="20.100000000000001" customHeight="1" x14ac:dyDescent="0.15">
      <c r="A299" s="162"/>
      <c r="B299" s="162"/>
      <c r="C299" s="162"/>
      <c r="D299" s="162"/>
      <c r="E299" s="162"/>
      <c r="F299" s="164"/>
      <c r="G299" s="165"/>
      <c r="H299" s="165"/>
      <c r="I299" s="165"/>
      <c r="J299" s="166"/>
      <c r="K299" s="165"/>
      <c r="L299" s="165"/>
      <c r="M299" s="165"/>
      <c r="N299" s="164"/>
      <c r="O299" s="164"/>
      <c r="P299" s="164"/>
      <c r="Q299" s="194"/>
      <c r="W299" s="87" t="str">
        <f t="shared" si="118"/>
        <v/>
      </c>
      <c r="X299" s="87" t="str">
        <f t="shared" si="118"/>
        <v/>
      </c>
    </row>
    <row r="300" spans="1:24" s="156" customFormat="1" ht="20.100000000000001" customHeight="1" x14ac:dyDescent="0.15">
      <c r="A300" s="162"/>
      <c r="B300" s="162"/>
      <c r="C300" s="162"/>
      <c r="D300" s="162"/>
      <c r="E300" s="162"/>
      <c r="F300" s="164"/>
      <c r="G300" s="165"/>
      <c r="H300" s="165"/>
      <c r="I300" s="165"/>
      <c r="J300" s="166"/>
      <c r="K300" s="165"/>
      <c r="L300" s="165"/>
      <c r="M300" s="165"/>
      <c r="N300" s="164"/>
      <c r="O300" s="164"/>
      <c r="P300" s="164"/>
      <c r="Q300" s="194"/>
      <c r="W300" s="87" t="str">
        <f t="shared" si="118"/>
        <v/>
      </c>
      <c r="X300" s="87" t="str">
        <f t="shared" si="118"/>
        <v/>
      </c>
    </row>
    <row r="301" spans="1:24" s="156" customFormat="1" ht="20.100000000000001" customHeight="1" x14ac:dyDescent="0.15">
      <c r="A301" s="162"/>
      <c r="B301" s="162"/>
      <c r="C301" s="162"/>
      <c r="D301" s="162"/>
      <c r="E301" s="162"/>
      <c r="F301" s="164"/>
      <c r="G301" s="165"/>
      <c r="H301" s="165"/>
      <c r="I301" s="165"/>
      <c r="J301" s="166"/>
      <c r="K301" s="165"/>
      <c r="L301" s="165"/>
      <c r="M301" s="165"/>
      <c r="N301" s="164"/>
      <c r="O301" s="164"/>
      <c r="P301" s="164"/>
      <c r="Q301" s="194"/>
      <c r="W301" s="87" t="str">
        <f t="shared" si="118"/>
        <v/>
      </c>
      <c r="X301" s="87" t="str">
        <f t="shared" si="118"/>
        <v/>
      </c>
    </row>
    <row r="302" spans="1:24" s="156" customFormat="1" ht="20.100000000000001" customHeight="1" x14ac:dyDescent="0.15">
      <c r="A302" s="162"/>
      <c r="B302" s="162"/>
      <c r="C302" s="162"/>
      <c r="D302" s="162"/>
      <c r="E302" s="162"/>
      <c r="F302" s="164"/>
      <c r="G302" s="165"/>
      <c r="H302" s="165"/>
      <c r="I302" s="165"/>
      <c r="J302" s="166"/>
      <c r="K302" s="165"/>
      <c r="L302" s="165"/>
      <c r="M302" s="165"/>
      <c r="N302" s="164"/>
      <c r="O302" s="164"/>
      <c r="P302" s="164"/>
      <c r="Q302" s="194"/>
      <c r="W302" s="87" t="str">
        <f t="shared" si="118"/>
        <v/>
      </c>
      <c r="X302" s="87" t="str">
        <f t="shared" si="118"/>
        <v/>
      </c>
    </row>
    <row r="303" spans="1:24" s="156" customFormat="1" ht="20.100000000000001" customHeight="1" x14ac:dyDescent="0.15">
      <c r="A303" s="162"/>
      <c r="B303" s="162"/>
      <c r="C303" s="162"/>
      <c r="D303" s="162"/>
      <c r="E303" s="162"/>
      <c r="F303" s="164"/>
      <c r="G303" s="165"/>
      <c r="H303" s="165"/>
      <c r="I303" s="165"/>
      <c r="J303" s="166"/>
      <c r="K303" s="165"/>
      <c r="L303" s="165"/>
      <c r="M303" s="165"/>
      <c r="N303" s="164"/>
      <c r="O303" s="164"/>
      <c r="P303" s="164"/>
      <c r="Q303" s="194"/>
      <c r="W303" s="87" t="str">
        <f t="shared" si="118"/>
        <v/>
      </c>
      <c r="X303" s="87" t="str">
        <f t="shared" si="118"/>
        <v/>
      </c>
    </row>
    <row r="304" spans="1:24" s="156" customFormat="1" ht="20.100000000000001" customHeight="1" x14ac:dyDescent="0.15">
      <c r="A304" s="162"/>
      <c r="B304" s="162"/>
      <c r="C304" s="162"/>
      <c r="D304" s="162"/>
      <c r="E304" s="162"/>
      <c r="F304" s="164"/>
      <c r="G304" s="165"/>
      <c r="H304" s="165"/>
      <c r="I304" s="165"/>
      <c r="J304" s="166"/>
      <c r="K304" s="165"/>
      <c r="L304" s="165"/>
      <c r="M304" s="165"/>
      <c r="N304" s="164"/>
      <c r="O304" s="164"/>
      <c r="P304" s="164"/>
      <c r="Q304" s="194"/>
      <c r="W304" s="87" t="str">
        <f t="shared" si="118"/>
        <v/>
      </c>
      <c r="X304" s="87" t="str">
        <f t="shared" si="118"/>
        <v/>
      </c>
    </row>
    <row r="305" spans="1:24" s="156" customFormat="1" ht="20.100000000000001" customHeight="1" x14ac:dyDescent="0.15">
      <c r="A305" s="162"/>
      <c r="B305" s="162"/>
      <c r="C305" s="162"/>
      <c r="D305" s="162"/>
      <c r="E305" s="162"/>
      <c r="F305" s="164"/>
      <c r="G305" s="165"/>
      <c r="H305" s="165"/>
      <c r="I305" s="165"/>
      <c r="J305" s="166"/>
      <c r="K305" s="165"/>
      <c r="L305" s="165"/>
      <c r="M305" s="165"/>
      <c r="N305" s="164"/>
      <c r="O305" s="164"/>
      <c r="P305" s="164"/>
      <c r="Q305" s="194"/>
      <c r="W305" s="87" t="str">
        <f t="shared" si="118"/>
        <v/>
      </c>
      <c r="X305" s="87" t="str">
        <f t="shared" si="118"/>
        <v/>
      </c>
    </row>
    <row r="306" spans="1:24" s="156" customFormat="1" ht="20.100000000000001" customHeight="1" x14ac:dyDescent="0.15">
      <c r="A306" s="162"/>
      <c r="B306" s="162"/>
      <c r="C306" s="162"/>
      <c r="D306" s="162"/>
      <c r="E306" s="162"/>
      <c r="F306" s="164"/>
      <c r="G306" s="165"/>
      <c r="H306" s="165"/>
      <c r="I306" s="165"/>
      <c r="J306" s="166"/>
      <c r="K306" s="165"/>
      <c r="L306" s="165"/>
      <c r="M306" s="165"/>
      <c r="N306" s="164"/>
      <c r="O306" s="164"/>
      <c r="P306" s="164"/>
      <c r="Q306" s="194"/>
      <c r="W306" s="87" t="str">
        <f t="shared" si="118"/>
        <v/>
      </c>
      <c r="X306" s="87" t="str">
        <f t="shared" si="118"/>
        <v/>
      </c>
    </row>
    <row r="307" spans="1:24" s="156" customFormat="1" ht="20.100000000000001" customHeight="1" x14ac:dyDescent="0.15">
      <c r="A307" s="162"/>
      <c r="B307" s="162"/>
      <c r="C307" s="162"/>
      <c r="D307" s="162"/>
      <c r="E307" s="162"/>
      <c r="F307" s="164"/>
      <c r="G307" s="165"/>
      <c r="H307" s="165"/>
      <c r="I307" s="165"/>
      <c r="J307" s="166"/>
      <c r="K307" s="165"/>
      <c r="L307" s="165"/>
      <c r="M307" s="165"/>
      <c r="N307" s="164"/>
      <c r="O307" s="164"/>
      <c r="P307" s="164"/>
      <c r="Q307" s="194"/>
      <c r="W307" s="87" t="str">
        <f t="shared" si="118"/>
        <v/>
      </c>
      <c r="X307" s="87" t="str">
        <f t="shared" si="118"/>
        <v/>
      </c>
    </row>
    <row r="308" spans="1:24" s="156" customFormat="1" ht="20.100000000000001" customHeight="1" x14ac:dyDescent="0.15">
      <c r="A308" s="162"/>
      <c r="B308" s="162"/>
      <c r="C308" s="162"/>
      <c r="D308" s="162"/>
      <c r="E308" s="162"/>
      <c r="F308" s="164"/>
      <c r="G308" s="165"/>
      <c r="H308" s="165"/>
      <c r="I308" s="165"/>
      <c r="J308" s="166"/>
      <c r="K308" s="165"/>
      <c r="L308" s="165"/>
      <c r="M308" s="165"/>
      <c r="N308" s="164"/>
      <c r="O308" s="164"/>
      <c r="P308" s="164"/>
      <c r="Q308" s="194"/>
      <c r="W308" s="87" t="str">
        <f t="shared" si="118"/>
        <v/>
      </c>
      <c r="X308" s="87" t="str">
        <f t="shared" si="118"/>
        <v/>
      </c>
    </row>
    <row r="309" spans="1:24" s="156" customFormat="1" ht="20.100000000000001" customHeight="1" x14ac:dyDescent="0.15">
      <c r="A309" s="162"/>
      <c r="B309" s="162"/>
      <c r="C309" s="162"/>
      <c r="D309" s="162"/>
      <c r="E309" s="162"/>
      <c r="F309" s="164"/>
      <c r="G309" s="165"/>
      <c r="H309" s="165"/>
      <c r="I309" s="165"/>
      <c r="J309" s="166"/>
      <c r="K309" s="165"/>
      <c r="L309" s="165"/>
      <c r="M309" s="165"/>
      <c r="N309" s="164"/>
      <c r="O309" s="164"/>
      <c r="P309" s="164"/>
      <c r="Q309" s="194"/>
      <c r="W309" s="87" t="str">
        <f t="shared" si="118"/>
        <v/>
      </c>
      <c r="X309" s="87" t="str">
        <f t="shared" si="118"/>
        <v/>
      </c>
    </row>
    <row r="310" spans="1:24" s="156" customFormat="1" ht="20.100000000000001" customHeight="1" x14ac:dyDescent="0.15">
      <c r="A310" s="162"/>
      <c r="B310" s="162"/>
      <c r="C310" s="162"/>
      <c r="D310" s="162"/>
      <c r="E310" s="162"/>
      <c r="F310" s="164"/>
      <c r="G310" s="165"/>
      <c r="H310" s="165"/>
      <c r="I310" s="165"/>
      <c r="J310" s="166"/>
      <c r="K310" s="165"/>
      <c r="L310" s="165"/>
      <c r="M310" s="165"/>
      <c r="N310" s="164"/>
      <c r="O310" s="164"/>
      <c r="P310" s="164"/>
      <c r="Q310" s="194"/>
      <c r="W310" s="87" t="str">
        <f t="shared" si="118"/>
        <v/>
      </c>
      <c r="X310" s="87" t="str">
        <f t="shared" si="118"/>
        <v/>
      </c>
    </row>
    <row r="311" spans="1:24" s="156" customFormat="1" ht="20.100000000000001" customHeight="1" x14ac:dyDescent="0.15">
      <c r="A311" s="162"/>
      <c r="B311" s="162"/>
      <c r="C311" s="162"/>
      <c r="D311" s="162"/>
      <c r="E311" s="162"/>
      <c r="F311" s="164"/>
      <c r="G311" s="165"/>
      <c r="H311" s="165"/>
      <c r="I311" s="165"/>
      <c r="J311" s="166"/>
      <c r="K311" s="165"/>
      <c r="L311" s="165"/>
      <c r="M311" s="165"/>
      <c r="N311" s="164"/>
      <c r="O311" s="164"/>
      <c r="P311" s="164"/>
      <c r="Q311" s="194"/>
      <c r="W311" s="87" t="str">
        <f t="shared" si="118"/>
        <v/>
      </c>
      <c r="X311" s="87" t="str">
        <f t="shared" si="118"/>
        <v/>
      </c>
    </row>
    <row r="312" spans="1:24" s="156" customFormat="1" ht="20.100000000000001" customHeight="1" x14ac:dyDescent="0.15">
      <c r="A312" s="162"/>
      <c r="B312" s="162"/>
      <c r="C312" s="162"/>
      <c r="D312" s="162"/>
      <c r="E312" s="162"/>
      <c r="F312" s="164"/>
      <c r="G312" s="165"/>
      <c r="H312" s="165"/>
      <c r="I312" s="165"/>
      <c r="J312" s="166"/>
      <c r="K312" s="165"/>
      <c r="L312" s="165"/>
      <c r="M312" s="165"/>
      <c r="N312" s="164"/>
      <c r="O312" s="164"/>
      <c r="P312" s="164"/>
      <c r="Q312" s="194"/>
      <c r="W312" s="87" t="str">
        <f t="shared" si="118"/>
        <v/>
      </c>
      <c r="X312" s="87" t="str">
        <f t="shared" si="118"/>
        <v/>
      </c>
    </row>
    <row r="313" spans="1:24" s="156" customFormat="1" ht="20.100000000000001" customHeight="1" x14ac:dyDescent="0.15">
      <c r="A313" s="162"/>
      <c r="B313" s="162"/>
      <c r="C313" s="162"/>
      <c r="D313" s="162"/>
      <c r="E313" s="162"/>
      <c r="F313" s="164"/>
      <c r="G313" s="165"/>
      <c r="H313" s="165"/>
      <c r="I313" s="165"/>
      <c r="J313" s="166"/>
      <c r="K313" s="165"/>
      <c r="L313" s="165"/>
      <c r="M313" s="165"/>
      <c r="N313" s="164"/>
      <c r="O313" s="164"/>
      <c r="P313" s="164"/>
      <c r="Q313" s="194"/>
      <c r="W313" s="87" t="str">
        <f t="shared" si="118"/>
        <v/>
      </c>
      <c r="X313" s="87" t="str">
        <f t="shared" si="118"/>
        <v/>
      </c>
    </row>
    <row r="314" spans="1:24" s="156" customFormat="1" ht="20.100000000000001" customHeight="1" x14ac:dyDescent="0.15">
      <c r="A314" s="162"/>
      <c r="B314" s="162"/>
      <c r="C314" s="162"/>
      <c r="D314" s="162"/>
      <c r="E314" s="162"/>
      <c r="F314" s="164"/>
      <c r="G314" s="165"/>
      <c r="H314" s="165"/>
      <c r="I314" s="165"/>
      <c r="J314" s="166"/>
      <c r="K314" s="165"/>
      <c r="L314" s="165"/>
      <c r="M314" s="165"/>
      <c r="N314" s="164"/>
      <c r="O314" s="164"/>
      <c r="P314" s="164"/>
      <c r="Q314" s="194"/>
      <c r="W314" s="87" t="str">
        <f t="shared" si="118"/>
        <v/>
      </c>
      <c r="X314" s="87" t="str">
        <f t="shared" si="118"/>
        <v/>
      </c>
    </row>
    <row r="315" spans="1:24" s="156" customFormat="1" ht="20.100000000000001" customHeight="1" x14ac:dyDescent="0.15">
      <c r="A315" s="162"/>
      <c r="B315" s="162"/>
      <c r="C315" s="162"/>
      <c r="D315" s="162"/>
      <c r="E315" s="162"/>
      <c r="F315" s="164"/>
      <c r="G315" s="165"/>
      <c r="H315" s="165"/>
      <c r="I315" s="165"/>
      <c r="J315" s="166"/>
      <c r="K315" s="165"/>
      <c r="L315" s="165"/>
      <c r="M315" s="165"/>
      <c r="N315" s="164"/>
      <c r="O315" s="164"/>
      <c r="P315" s="164"/>
      <c r="Q315" s="194"/>
      <c r="W315" s="87" t="str">
        <f t="shared" si="118"/>
        <v/>
      </c>
      <c r="X315" s="87" t="str">
        <f t="shared" si="118"/>
        <v/>
      </c>
    </row>
    <row r="316" spans="1:24" s="156" customFormat="1" ht="20.100000000000001" customHeight="1" x14ac:dyDescent="0.15">
      <c r="A316" s="162"/>
      <c r="B316" s="162"/>
      <c r="C316" s="162"/>
      <c r="D316" s="162"/>
      <c r="E316" s="162"/>
      <c r="F316" s="164"/>
      <c r="G316" s="165"/>
      <c r="H316" s="165"/>
      <c r="I316" s="165"/>
      <c r="J316" s="166"/>
      <c r="K316" s="165"/>
      <c r="L316" s="165"/>
      <c r="M316" s="165"/>
      <c r="N316" s="164"/>
      <c r="O316" s="164"/>
      <c r="P316" s="164"/>
      <c r="Q316" s="194"/>
      <c r="W316" s="87" t="str">
        <f t="shared" si="118"/>
        <v/>
      </c>
      <c r="X316" s="87" t="str">
        <f t="shared" si="118"/>
        <v/>
      </c>
    </row>
    <row r="317" spans="1:24" s="156" customFormat="1" ht="20.100000000000001" customHeight="1" x14ac:dyDescent="0.15">
      <c r="A317" s="162"/>
      <c r="B317" s="162"/>
      <c r="C317" s="162"/>
      <c r="D317" s="162"/>
      <c r="E317" s="162"/>
      <c r="F317" s="164"/>
      <c r="G317" s="165"/>
      <c r="H317" s="165"/>
      <c r="I317" s="165"/>
      <c r="J317" s="166"/>
      <c r="K317" s="165"/>
      <c r="L317" s="165"/>
      <c r="M317" s="165"/>
      <c r="N317" s="164"/>
      <c r="O317" s="164"/>
      <c r="P317" s="164"/>
      <c r="Q317" s="194"/>
      <c r="W317" s="87" t="str">
        <f t="shared" si="118"/>
        <v/>
      </c>
      <c r="X317" s="87" t="str">
        <f t="shared" si="118"/>
        <v/>
      </c>
    </row>
    <row r="318" spans="1:24" s="156" customFormat="1" ht="20.100000000000001" customHeight="1" x14ac:dyDescent="0.15">
      <c r="A318" s="162"/>
      <c r="B318" s="162"/>
      <c r="C318" s="162"/>
      <c r="D318" s="162"/>
      <c r="E318" s="162"/>
      <c r="F318" s="164"/>
      <c r="G318" s="165"/>
      <c r="H318" s="165"/>
      <c r="I318" s="165"/>
      <c r="J318" s="166"/>
      <c r="K318" s="165"/>
      <c r="L318" s="165"/>
      <c r="M318" s="165"/>
      <c r="N318" s="164"/>
      <c r="O318" s="164"/>
      <c r="P318" s="164"/>
      <c r="Q318" s="194"/>
      <c r="W318" s="87" t="str">
        <f t="shared" si="118"/>
        <v/>
      </c>
      <c r="X318" s="87" t="str">
        <f t="shared" si="118"/>
        <v/>
      </c>
    </row>
    <row r="319" spans="1:24" s="156" customFormat="1" ht="20.100000000000001" customHeight="1" x14ac:dyDescent="0.15">
      <c r="A319" s="162"/>
      <c r="B319" s="162"/>
      <c r="C319" s="162"/>
      <c r="D319" s="162"/>
      <c r="E319" s="162"/>
      <c r="F319" s="164"/>
      <c r="G319" s="165"/>
      <c r="H319" s="165"/>
      <c r="I319" s="165"/>
      <c r="J319" s="166"/>
      <c r="K319" s="165"/>
      <c r="L319" s="165"/>
      <c r="M319" s="165"/>
      <c r="N319" s="164"/>
      <c r="O319" s="164"/>
      <c r="P319" s="164"/>
      <c r="Q319" s="194"/>
      <c r="W319" s="87" t="str">
        <f t="shared" si="118"/>
        <v/>
      </c>
      <c r="X319" s="87" t="str">
        <f t="shared" si="118"/>
        <v/>
      </c>
    </row>
    <row r="320" spans="1:24" s="156" customFormat="1" ht="20.100000000000001" customHeight="1" x14ac:dyDescent="0.15">
      <c r="A320" s="162"/>
      <c r="B320" s="162"/>
      <c r="C320" s="162"/>
      <c r="D320" s="162"/>
      <c r="E320" s="162"/>
      <c r="F320" s="164"/>
      <c r="G320" s="165"/>
      <c r="H320" s="165"/>
      <c r="I320" s="165"/>
      <c r="J320" s="166"/>
      <c r="K320" s="165"/>
      <c r="L320" s="165"/>
      <c r="M320" s="165"/>
      <c r="N320" s="164"/>
      <c r="O320" s="164"/>
      <c r="P320" s="164"/>
      <c r="Q320" s="194"/>
      <c r="W320" s="87" t="str">
        <f t="shared" si="118"/>
        <v/>
      </c>
      <c r="X320" s="87" t="str">
        <f t="shared" si="118"/>
        <v/>
      </c>
    </row>
    <row r="321" spans="1:24" s="156" customFormat="1" ht="20.100000000000001" customHeight="1" x14ac:dyDescent="0.15">
      <c r="A321" s="162"/>
      <c r="B321" s="162"/>
      <c r="C321" s="162"/>
      <c r="D321" s="162"/>
      <c r="E321" s="162"/>
      <c r="F321" s="164"/>
      <c r="G321" s="165"/>
      <c r="H321" s="165"/>
      <c r="I321" s="165"/>
      <c r="J321" s="166"/>
      <c r="K321" s="165"/>
      <c r="L321" s="165"/>
      <c r="M321" s="165"/>
      <c r="N321" s="164"/>
      <c r="O321" s="164"/>
      <c r="P321" s="164"/>
      <c r="Q321" s="194"/>
      <c r="W321" s="87" t="str">
        <f t="shared" si="118"/>
        <v/>
      </c>
      <c r="X321" s="87" t="str">
        <f t="shared" si="118"/>
        <v/>
      </c>
    </row>
    <row r="322" spans="1:24" s="156" customFormat="1" ht="20.100000000000001" customHeight="1" x14ac:dyDescent="0.15">
      <c r="A322" s="162"/>
      <c r="B322" s="162"/>
      <c r="C322" s="162"/>
      <c r="D322" s="162"/>
      <c r="E322" s="162"/>
      <c r="F322" s="164"/>
      <c r="G322" s="165"/>
      <c r="H322" s="165"/>
      <c r="I322" s="165"/>
      <c r="J322" s="166"/>
      <c r="K322" s="165"/>
      <c r="L322" s="165"/>
      <c r="M322" s="165"/>
      <c r="N322" s="164"/>
      <c r="O322" s="164"/>
      <c r="P322" s="164"/>
      <c r="Q322" s="194"/>
      <c r="W322" s="87" t="str">
        <f t="shared" si="118"/>
        <v/>
      </c>
      <c r="X322" s="87" t="str">
        <f t="shared" si="118"/>
        <v/>
      </c>
    </row>
    <row r="323" spans="1:24" s="156" customFormat="1" ht="20.100000000000001" customHeight="1" x14ac:dyDescent="0.15">
      <c r="A323" s="162"/>
      <c r="B323" s="162"/>
      <c r="C323" s="162"/>
      <c r="D323" s="162"/>
      <c r="E323" s="162"/>
      <c r="F323" s="164"/>
      <c r="G323" s="165"/>
      <c r="H323" s="165"/>
      <c r="I323" s="165"/>
      <c r="J323" s="166"/>
      <c r="K323" s="165"/>
      <c r="L323" s="165"/>
      <c r="M323" s="165"/>
      <c r="N323" s="164"/>
      <c r="O323" s="164"/>
      <c r="P323" s="164"/>
      <c r="Q323" s="194"/>
      <c r="W323" s="87" t="str">
        <f t="shared" si="118"/>
        <v/>
      </c>
      <c r="X323" s="87" t="str">
        <f t="shared" si="118"/>
        <v/>
      </c>
    </row>
    <row r="324" spans="1:24" s="156" customFormat="1" ht="20.100000000000001" customHeight="1" x14ac:dyDescent="0.15">
      <c r="A324" s="162"/>
      <c r="B324" s="162"/>
      <c r="C324" s="162"/>
      <c r="D324" s="162"/>
      <c r="E324" s="162"/>
      <c r="F324" s="164"/>
      <c r="G324" s="165"/>
      <c r="H324" s="165"/>
      <c r="I324" s="165"/>
      <c r="J324" s="166"/>
      <c r="K324" s="165"/>
      <c r="L324" s="165"/>
      <c r="M324" s="165"/>
      <c r="N324" s="164"/>
      <c r="O324" s="164"/>
      <c r="P324" s="164"/>
      <c r="Q324" s="194"/>
      <c r="W324" s="87" t="str">
        <f t="shared" si="118"/>
        <v/>
      </c>
      <c r="X324" s="87" t="str">
        <f t="shared" si="118"/>
        <v/>
      </c>
    </row>
    <row r="325" spans="1:24" s="156" customFormat="1" ht="20.100000000000001" customHeight="1" x14ac:dyDescent="0.15">
      <c r="A325" s="162"/>
      <c r="B325" s="162"/>
      <c r="C325" s="162"/>
      <c r="D325" s="162"/>
      <c r="E325" s="162"/>
      <c r="F325" s="164"/>
      <c r="G325" s="165"/>
      <c r="H325" s="165"/>
      <c r="I325" s="165"/>
      <c r="J325" s="166"/>
      <c r="K325" s="165"/>
      <c r="L325" s="165"/>
      <c r="M325" s="165"/>
      <c r="N325" s="164"/>
      <c r="O325" s="164"/>
      <c r="P325" s="164"/>
      <c r="Q325" s="194"/>
      <c r="W325" s="87" t="str">
        <f t="shared" si="118"/>
        <v/>
      </c>
      <c r="X325" s="87" t="str">
        <f t="shared" si="118"/>
        <v/>
      </c>
    </row>
    <row r="326" spans="1:24" s="156" customFormat="1" ht="20.100000000000001" customHeight="1" x14ac:dyDescent="0.15">
      <c r="A326" s="162"/>
      <c r="B326" s="162"/>
      <c r="C326" s="162"/>
      <c r="D326" s="162"/>
      <c r="E326" s="162"/>
      <c r="F326" s="164"/>
      <c r="G326" s="165"/>
      <c r="H326" s="165"/>
      <c r="I326" s="165"/>
      <c r="J326" s="166"/>
      <c r="K326" s="165"/>
      <c r="L326" s="165"/>
      <c r="M326" s="165"/>
      <c r="N326" s="164"/>
      <c r="O326" s="164"/>
      <c r="P326" s="164"/>
      <c r="Q326" s="194"/>
      <c r="W326" s="87" t="str">
        <f t="shared" ref="W326:X340" si="119">MID(C326,8,99)</f>
        <v/>
      </c>
      <c r="X326" s="87" t="str">
        <f t="shared" si="119"/>
        <v/>
      </c>
    </row>
    <row r="327" spans="1:24" s="156" customFormat="1" ht="20.100000000000001" customHeight="1" x14ac:dyDescent="0.15">
      <c r="A327" s="162"/>
      <c r="B327" s="162"/>
      <c r="C327" s="162"/>
      <c r="D327" s="162"/>
      <c r="E327" s="162"/>
      <c r="F327" s="164"/>
      <c r="G327" s="165"/>
      <c r="H327" s="165"/>
      <c r="I327" s="165"/>
      <c r="J327" s="166"/>
      <c r="K327" s="165"/>
      <c r="L327" s="165"/>
      <c r="M327" s="165"/>
      <c r="N327" s="164"/>
      <c r="O327" s="164"/>
      <c r="P327" s="164"/>
      <c r="Q327" s="194"/>
      <c r="W327" s="87" t="str">
        <f t="shared" si="119"/>
        <v/>
      </c>
      <c r="X327" s="87" t="str">
        <f t="shared" si="119"/>
        <v/>
      </c>
    </row>
    <row r="328" spans="1:24" s="156" customFormat="1" ht="20.100000000000001" customHeight="1" x14ac:dyDescent="0.15">
      <c r="A328" s="162"/>
      <c r="B328" s="162"/>
      <c r="C328" s="162"/>
      <c r="D328" s="162"/>
      <c r="E328" s="162"/>
      <c r="F328" s="164"/>
      <c r="G328" s="165"/>
      <c r="H328" s="165"/>
      <c r="I328" s="165"/>
      <c r="J328" s="166"/>
      <c r="K328" s="165"/>
      <c r="L328" s="165"/>
      <c r="M328" s="165"/>
      <c r="N328" s="164"/>
      <c r="O328" s="164"/>
      <c r="P328" s="164"/>
      <c r="Q328" s="194"/>
      <c r="W328" s="87" t="str">
        <f t="shared" si="119"/>
        <v/>
      </c>
      <c r="X328" s="87" t="str">
        <f t="shared" si="119"/>
        <v/>
      </c>
    </row>
    <row r="329" spans="1:24" s="156" customFormat="1" ht="20.100000000000001" customHeight="1" x14ac:dyDescent="0.15">
      <c r="A329" s="162"/>
      <c r="B329" s="162"/>
      <c r="C329" s="162"/>
      <c r="D329" s="162"/>
      <c r="E329" s="162"/>
      <c r="F329" s="164"/>
      <c r="G329" s="165"/>
      <c r="H329" s="165"/>
      <c r="I329" s="165"/>
      <c r="J329" s="166"/>
      <c r="K329" s="165"/>
      <c r="L329" s="165"/>
      <c r="M329" s="165"/>
      <c r="N329" s="164"/>
      <c r="O329" s="164"/>
      <c r="P329" s="164"/>
      <c r="Q329" s="194"/>
      <c r="W329" s="87" t="str">
        <f t="shared" si="119"/>
        <v/>
      </c>
      <c r="X329" s="87" t="str">
        <f t="shared" si="119"/>
        <v/>
      </c>
    </row>
    <row r="330" spans="1:24" s="156" customFormat="1" ht="20.100000000000001" customHeight="1" x14ac:dyDescent="0.15">
      <c r="A330" s="162"/>
      <c r="B330" s="162"/>
      <c r="C330" s="162"/>
      <c r="D330" s="162"/>
      <c r="E330" s="162"/>
      <c r="F330" s="164"/>
      <c r="G330" s="165"/>
      <c r="H330" s="165"/>
      <c r="I330" s="165"/>
      <c r="J330" s="166"/>
      <c r="K330" s="165"/>
      <c r="L330" s="165"/>
      <c r="M330" s="165"/>
      <c r="N330" s="164"/>
      <c r="O330" s="164"/>
      <c r="P330" s="164"/>
      <c r="Q330" s="194"/>
      <c r="W330" s="87" t="str">
        <f t="shared" si="119"/>
        <v/>
      </c>
      <c r="X330" s="87" t="str">
        <f t="shared" si="119"/>
        <v/>
      </c>
    </row>
    <row r="331" spans="1:24" s="156" customFormat="1" ht="20.100000000000001" customHeight="1" x14ac:dyDescent="0.15">
      <c r="A331" s="162"/>
      <c r="B331" s="162"/>
      <c r="C331" s="162"/>
      <c r="D331" s="162"/>
      <c r="E331" s="162"/>
      <c r="F331" s="164"/>
      <c r="G331" s="165"/>
      <c r="H331" s="165"/>
      <c r="I331" s="165"/>
      <c r="J331" s="166"/>
      <c r="K331" s="165"/>
      <c r="L331" s="165"/>
      <c r="M331" s="165"/>
      <c r="N331" s="164"/>
      <c r="O331" s="164"/>
      <c r="P331" s="164"/>
      <c r="Q331" s="194"/>
      <c r="W331" s="87" t="str">
        <f t="shared" si="119"/>
        <v/>
      </c>
      <c r="X331" s="87" t="str">
        <f t="shared" si="119"/>
        <v/>
      </c>
    </row>
    <row r="332" spans="1:24" s="156" customFormat="1" ht="20.100000000000001" customHeight="1" x14ac:dyDescent="0.15">
      <c r="A332" s="162"/>
      <c r="B332" s="162"/>
      <c r="C332" s="162"/>
      <c r="D332" s="162"/>
      <c r="E332" s="162"/>
      <c r="F332" s="164"/>
      <c r="G332" s="165"/>
      <c r="H332" s="165"/>
      <c r="I332" s="165"/>
      <c r="J332" s="166"/>
      <c r="K332" s="165"/>
      <c r="L332" s="165"/>
      <c r="M332" s="165"/>
      <c r="N332" s="164"/>
      <c r="O332" s="164"/>
      <c r="P332" s="164"/>
      <c r="Q332" s="194"/>
      <c r="W332" s="87" t="str">
        <f t="shared" si="119"/>
        <v/>
      </c>
      <c r="X332" s="87" t="str">
        <f t="shared" si="119"/>
        <v/>
      </c>
    </row>
    <row r="333" spans="1:24" s="156" customFormat="1" ht="20.100000000000001" customHeight="1" x14ac:dyDescent="0.15">
      <c r="A333" s="162"/>
      <c r="B333" s="162"/>
      <c r="C333" s="162"/>
      <c r="D333" s="162"/>
      <c r="E333" s="162"/>
      <c r="F333" s="164"/>
      <c r="G333" s="165"/>
      <c r="H333" s="165"/>
      <c r="I333" s="165"/>
      <c r="J333" s="166"/>
      <c r="K333" s="165"/>
      <c r="L333" s="165"/>
      <c r="M333" s="165"/>
      <c r="N333" s="164"/>
      <c r="O333" s="164"/>
      <c r="P333" s="164"/>
      <c r="Q333" s="194"/>
      <c r="W333" s="87" t="str">
        <f t="shared" si="119"/>
        <v/>
      </c>
      <c r="X333" s="87" t="str">
        <f t="shared" si="119"/>
        <v/>
      </c>
    </row>
    <row r="334" spans="1:24" s="156" customFormat="1" ht="20.100000000000001" customHeight="1" x14ac:dyDescent="0.15">
      <c r="A334" s="162"/>
      <c r="B334" s="162"/>
      <c r="C334" s="162"/>
      <c r="D334" s="162"/>
      <c r="E334" s="162"/>
      <c r="F334" s="164"/>
      <c r="G334" s="165"/>
      <c r="H334" s="165"/>
      <c r="I334" s="165"/>
      <c r="J334" s="166"/>
      <c r="K334" s="165"/>
      <c r="L334" s="165"/>
      <c r="M334" s="165"/>
      <c r="N334" s="164"/>
      <c r="O334" s="164"/>
      <c r="P334" s="164"/>
      <c r="Q334" s="194"/>
      <c r="W334" s="87" t="str">
        <f t="shared" si="119"/>
        <v/>
      </c>
      <c r="X334" s="87" t="str">
        <f t="shared" si="119"/>
        <v/>
      </c>
    </row>
    <row r="335" spans="1:24" s="156" customFormat="1" ht="20.100000000000001" customHeight="1" x14ac:dyDescent="0.15">
      <c r="A335" s="162"/>
      <c r="B335" s="162"/>
      <c r="C335" s="162"/>
      <c r="D335" s="162"/>
      <c r="E335" s="162"/>
      <c r="F335" s="164"/>
      <c r="G335" s="165"/>
      <c r="H335" s="165"/>
      <c r="I335" s="165"/>
      <c r="J335" s="166"/>
      <c r="K335" s="165"/>
      <c r="L335" s="165"/>
      <c r="M335" s="165"/>
      <c r="N335" s="164"/>
      <c r="O335" s="164"/>
      <c r="P335" s="164"/>
      <c r="Q335" s="194"/>
      <c r="W335" s="87" t="str">
        <f t="shared" si="119"/>
        <v/>
      </c>
      <c r="X335" s="87" t="str">
        <f t="shared" si="119"/>
        <v/>
      </c>
    </row>
    <row r="336" spans="1:24" s="156" customFormat="1" ht="20.100000000000001" customHeight="1" x14ac:dyDescent="0.15">
      <c r="A336" s="162"/>
      <c r="B336" s="162"/>
      <c r="C336" s="162"/>
      <c r="D336" s="162"/>
      <c r="E336" s="162"/>
      <c r="F336" s="164"/>
      <c r="G336" s="165"/>
      <c r="H336" s="165"/>
      <c r="I336" s="165"/>
      <c r="J336" s="166"/>
      <c r="K336" s="165"/>
      <c r="L336" s="165"/>
      <c r="M336" s="165"/>
      <c r="N336" s="164"/>
      <c r="O336" s="164"/>
      <c r="P336" s="164"/>
      <c r="Q336" s="194"/>
      <c r="W336" s="87" t="str">
        <f t="shared" si="119"/>
        <v/>
      </c>
      <c r="X336" s="87" t="str">
        <f t="shared" si="119"/>
        <v/>
      </c>
    </row>
    <row r="337" spans="1:24" s="156" customFormat="1" ht="20.100000000000001" customHeight="1" x14ac:dyDescent="0.15">
      <c r="A337" s="162"/>
      <c r="B337" s="162"/>
      <c r="C337" s="162"/>
      <c r="D337" s="162"/>
      <c r="E337" s="162"/>
      <c r="F337" s="164"/>
      <c r="G337" s="165"/>
      <c r="H337" s="165"/>
      <c r="I337" s="165"/>
      <c r="J337" s="166"/>
      <c r="K337" s="165"/>
      <c r="L337" s="165"/>
      <c r="M337" s="165"/>
      <c r="N337" s="164"/>
      <c r="O337" s="164"/>
      <c r="P337" s="164"/>
      <c r="Q337" s="194"/>
      <c r="W337" s="87" t="str">
        <f t="shared" si="119"/>
        <v/>
      </c>
      <c r="X337" s="87" t="str">
        <f t="shared" si="119"/>
        <v/>
      </c>
    </row>
    <row r="338" spans="1:24" s="156" customFormat="1" ht="20.100000000000001" customHeight="1" x14ac:dyDescent="0.15">
      <c r="A338" s="162"/>
      <c r="B338" s="162"/>
      <c r="C338" s="162"/>
      <c r="D338" s="162"/>
      <c r="E338" s="162"/>
      <c r="F338" s="164"/>
      <c r="G338" s="165"/>
      <c r="H338" s="165"/>
      <c r="I338" s="165"/>
      <c r="J338" s="166"/>
      <c r="K338" s="165"/>
      <c r="L338" s="165"/>
      <c r="M338" s="165"/>
      <c r="N338" s="164"/>
      <c r="O338" s="164"/>
      <c r="P338" s="164"/>
      <c r="Q338" s="194"/>
      <c r="W338" s="87" t="str">
        <f t="shared" si="119"/>
        <v/>
      </c>
      <c r="X338" s="87" t="str">
        <f t="shared" si="119"/>
        <v/>
      </c>
    </row>
    <row r="339" spans="1:24" s="156" customFormat="1" ht="20.100000000000001" customHeight="1" x14ac:dyDescent="0.15">
      <c r="A339" s="162"/>
      <c r="B339" s="162"/>
      <c r="C339" s="162"/>
      <c r="D339" s="162"/>
      <c r="E339" s="162"/>
      <c r="F339" s="164"/>
      <c r="G339" s="165"/>
      <c r="H339" s="165"/>
      <c r="I339" s="165"/>
      <c r="J339" s="166"/>
      <c r="K339" s="165"/>
      <c r="L339" s="165"/>
      <c r="M339" s="165"/>
      <c r="N339" s="164"/>
      <c r="O339" s="164"/>
      <c r="P339" s="164"/>
      <c r="Q339" s="194"/>
      <c r="W339" s="87" t="str">
        <f t="shared" si="119"/>
        <v/>
      </c>
      <c r="X339" s="87" t="str">
        <f t="shared" si="119"/>
        <v/>
      </c>
    </row>
    <row r="340" spans="1:24" s="156" customFormat="1" ht="20.100000000000001" customHeight="1" x14ac:dyDescent="0.15">
      <c r="A340" s="162"/>
      <c r="B340" s="162"/>
      <c r="C340" s="162"/>
      <c r="D340" s="162"/>
      <c r="E340" s="162"/>
      <c r="F340" s="164"/>
      <c r="G340" s="165"/>
      <c r="H340" s="165"/>
      <c r="I340" s="165"/>
      <c r="J340" s="166"/>
      <c r="K340" s="165"/>
      <c r="L340" s="165"/>
      <c r="M340" s="165"/>
      <c r="N340" s="164"/>
      <c r="O340" s="164"/>
      <c r="P340" s="164"/>
      <c r="Q340" s="194"/>
      <c r="W340" s="87" t="str">
        <f t="shared" si="119"/>
        <v/>
      </c>
      <c r="X340" s="87" t="str">
        <f t="shared" si="119"/>
        <v/>
      </c>
    </row>
    <row r="341" spans="1:24" s="156" customFormat="1" ht="20.100000000000001" customHeight="1" x14ac:dyDescent="0.15">
      <c r="A341" s="162"/>
      <c r="B341" s="162"/>
      <c r="C341" s="162"/>
      <c r="D341" s="162"/>
      <c r="E341" s="162"/>
      <c r="F341" s="164"/>
      <c r="G341" s="165"/>
      <c r="H341" s="165"/>
      <c r="I341" s="165"/>
      <c r="J341" s="166"/>
      <c r="K341" s="165"/>
      <c r="L341" s="165"/>
      <c r="M341" s="165"/>
      <c r="N341" s="164"/>
      <c r="O341" s="164"/>
      <c r="P341" s="164"/>
      <c r="Q341" s="194"/>
    </row>
    <row r="342" spans="1:24" s="156" customFormat="1" ht="20.100000000000001" customHeight="1" x14ac:dyDescent="0.15">
      <c r="A342" s="162"/>
      <c r="B342" s="162"/>
      <c r="C342" s="162"/>
      <c r="D342" s="162"/>
      <c r="E342" s="162"/>
      <c r="F342" s="164"/>
      <c r="G342" s="165"/>
      <c r="H342" s="165"/>
      <c r="I342" s="165"/>
      <c r="J342" s="166"/>
      <c r="K342" s="165"/>
      <c r="L342" s="165"/>
      <c r="M342" s="165"/>
      <c r="N342" s="164"/>
      <c r="O342" s="164"/>
      <c r="P342" s="164"/>
      <c r="Q342" s="194"/>
    </row>
    <row r="343" spans="1:24" s="156" customFormat="1" ht="20.100000000000001" customHeight="1" x14ac:dyDescent="0.15">
      <c r="A343" s="162"/>
      <c r="B343" s="162"/>
      <c r="C343" s="162"/>
      <c r="D343" s="162"/>
      <c r="E343" s="162"/>
      <c r="F343" s="164"/>
      <c r="G343" s="165"/>
      <c r="H343" s="165"/>
      <c r="I343" s="165"/>
      <c r="J343" s="166"/>
      <c r="K343" s="165"/>
      <c r="L343" s="165"/>
      <c r="M343" s="165"/>
      <c r="N343" s="164"/>
      <c r="O343" s="164"/>
      <c r="P343" s="164"/>
      <c r="Q343" s="194"/>
    </row>
    <row r="344" spans="1:24" s="156" customFormat="1" ht="20.100000000000001" customHeight="1" x14ac:dyDescent="0.15">
      <c r="A344" s="162"/>
      <c r="B344" s="162"/>
      <c r="C344" s="162"/>
      <c r="D344" s="162"/>
      <c r="E344" s="162"/>
      <c r="F344" s="164"/>
      <c r="G344" s="165"/>
      <c r="H344" s="165"/>
      <c r="I344" s="165"/>
      <c r="J344" s="166"/>
      <c r="K344" s="165"/>
      <c r="L344" s="165"/>
      <c r="M344" s="165"/>
      <c r="N344" s="164"/>
      <c r="O344" s="164"/>
      <c r="P344" s="164"/>
      <c r="Q344" s="194"/>
    </row>
    <row r="345" spans="1:24" s="156" customFormat="1" ht="20.100000000000001" customHeight="1" x14ac:dyDescent="0.15">
      <c r="A345" s="162"/>
      <c r="B345" s="162"/>
      <c r="C345" s="162"/>
      <c r="D345" s="162"/>
      <c r="E345" s="162"/>
      <c r="F345" s="164"/>
      <c r="G345" s="165"/>
      <c r="H345" s="165"/>
      <c r="I345" s="165"/>
      <c r="J345" s="166"/>
      <c r="K345" s="165"/>
      <c r="L345" s="165"/>
      <c r="M345" s="165"/>
      <c r="N345" s="164"/>
      <c r="O345" s="164"/>
      <c r="P345" s="164"/>
      <c r="Q345" s="194"/>
    </row>
    <row r="346" spans="1:24" s="156" customFormat="1" ht="20.100000000000001" customHeight="1" x14ac:dyDescent="0.15">
      <c r="A346" s="162"/>
      <c r="B346" s="162"/>
      <c r="C346" s="162"/>
      <c r="D346" s="162"/>
      <c r="E346" s="162"/>
      <c r="F346" s="164"/>
      <c r="G346" s="165"/>
      <c r="H346" s="165"/>
      <c r="I346" s="165"/>
      <c r="J346" s="166"/>
      <c r="K346" s="165"/>
      <c r="L346" s="165"/>
      <c r="M346" s="165"/>
      <c r="N346" s="164"/>
      <c r="O346" s="164"/>
      <c r="P346" s="164"/>
      <c r="Q346" s="194"/>
    </row>
    <row r="347" spans="1:24" s="156" customFormat="1" ht="20.100000000000001" customHeight="1" x14ac:dyDescent="0.15">
      <c r="A347" s="162"/>
      <c r="B347" s="162"/>
      <c r="C347" s="162"/>
      <c r="D347" s="162"/>
      <c r="E347" s="162"/>
      <c r="F347" s="164"/>
      <c r="G347" s="165"/>
      <c r="H347" s="165"/>
      <c r="I347" s="165"/>
      <c r="J347" s="166"/>
      <c r="K347" s="165"/>
      <c r="L347" s="165"/>
      <c r="M347" s="165"/>
      <c r="N347" s="164"/>
      <c r="O347" s="164"/>
      <c r="P347" s="164"/>
      <c r="Q347" s="194"/>
    </row>
    <row r="348" spans="1:24" s="156" customFormat="1" ht="20.100000000000001" customHeight="1" x14ac:dyDescent="0.15">
      <c r="A348" s="162"/>
      <c r="B348" s="162"/>
      <c r="C348" s="162"/>
      <c r="D348" s="162"/>
      <c r="E348" s="162"/>
      <c r="F348" s="164"/>
      <c r="G348" s="165"/>
      <c r="H348" s="165"/>
      <c r="I348" s="165"/>
      <c r="J348" s="166"/>
      <c r="K348" s="165"/>
      <c r="L348" s="165"/>
      <c r="M348" s="165"/>
      <c r="N348" s="164"/>
      <c r="O348" s="164"/>
      <c r="P348" s="164"/>
      <c r="Q348" s="194"/>
    </row>
    <row r="349" spans="1:24" s="156" customFormat="1" ht="20.100000000000001" customHeight="1" x14ac:dyDescent="0.15">
      <c r="A349" s="162"/>
      <c r="B349" s="162"/>
      <c r="C349" s="162"/>
      <c r="D349" s="162"/>
      <c r="E349" s="162"/>
      <c r="F349" s="164"/>
      <c r="G349" s="165"/>
      <c r="H349" s="165"/>
      <c r="I349" s="165"/>
      <c r="J349" s="166"/>
      <c r="K349" s="165"/>
      <c r="L349" s="165"/>
      <c r="M349" s="165"/>
      <c r="N349" s="164"/>
      <c r="O349" s="164"/>
      <c r="P349" s="164"/>
      <c r="Q349" s="194"/>
    </row>
    <row r="350" spans="1:24" s="156" customFormat="1" ht="20.100000000000001" customHeight="1" x14ac:dyDescent="0.15">
      <c r="A350" s="162"/>
      <c r="B350" s="162"/>
      <c r="C350" s="162"/>
      <c r="D350" s="162"/>
      <c r="E350" s="162"/>
      <c r="F350" s="164"/>
      <c r="G350" s="165"/>
      <c r="H350" s="165"/>
      <c r="I350" s="165"/>
      <c r="J350" s="166"/>
      <c r="K350" s="165"/>
      <c r="L350" s="165"/>
      <c r="M350" s="165"/>
      <c r="N350" s="164"/>
      <c r="O350" s="164"/>
      <c r="P350" s="164"/>
      <c r="Q350" s="194"/>
    </row>
    <row r="351" spans="1:24" s="156" customFormat="1" ht="20.100000000000001" customHeight="1" x14ac:dyDescent="0.15">
      <c r="A351" s="162"/>
      <c r="B351" s="162"/>
      <c r="C351" s="162"/>
      <c r="D351" s="162"/>
      <c r="E351" s="162"/>
      <c r="F351" s="164"/>
      <c r="G351" s="165"/>
      <c r="H351" s="165"/>
      <c r="I351" s="165"/>
      <c r="J351" s="166"/>
      <c r="K351" s="165"/>
      <c r="L351" s="165"/>
      <c r="M351" s="165"/>
      <c r="N351" s="164"/>
      <c r="O351" s="164"/>
      <c r="P351" s="164"/>
      <c r="Q351" s="194"/>
    </row>
    <row r="352" spans="1:24" s="156" customFormat="1" ht="20.100000000000001" customHeight="1" x14ac:dyDescent="0.15">
      <c r="A352" s="162"/>
      <c r="B352" s="162"/>
      <c r="C352" s="162"/>
      <c r="D352" s="162"/>
      <c r="E352" s="162"/>
      <c r="F352" s="164"/>
      <c r="G352" s="165"/>
      <c r="H352" s="165"/>
      <c r="I352" s="165"/>
      <c r="J352" s="166"/>
      <c r="K352" s="165"/>
      <c r="L352" s="165"/>
      <c r="M352" s="165"/>
      <c r="N352" s="164"/>
      <c r="O352" s="164"/>
      <c r="P352" s="164"/>
      <c r="Q352" s="194"/>
    </row>
    <row r="353" spans="1:17" s="156" customFormat="1" ht="20.100000000000001" customHeight="1" x14ac:dyDescent="0.15">
      <c r="A353" s="162"/>
      <c r="B353" s="162"/>
      <c r="C353" s="162"/>
      <c r="D353" s="162"/>
      <c r="E353" s="162"/>
      <c r="F353" s="164"/>
      <c r="G353" s="165"/>
      <c r="H353" s="165"/>
      <c r="I353" s="165"/>
      <c r="J353" s="166"/>
      <c r="K353" s="165"/>
      <c r="L353" s="165"/>
      <c r="M353" s="165"/>
      <c r="N353" s="164"/>
      <c r="O353" s="164"/>
      <c r="P353" s="164"/>
      <c r="Q353" s="194"/>
    </row>
    <row r="354" spans="1:17" s="156" customFormat="1" ht="20.100000000000001" customHeight="1" x14ac:dyDescent="0.15">
      <c r="A354" s="162"/>
      <c r="B354" s="162"/>
      <c r="C354" s="162"/>
      <c r="D354" s="162"/>
      <c r="E354" s="162"/>
      <c r="F354" s="164"/>
      <c r="G354" s="165"/>
      <c r="H354" s="165"/>
      <c r="I354" s="165"/>
      <c r="J354" s="166"/>
      <c r="K354" s="165"/>
      <c r="L354" s="165"/>
      <c r="M354" s="165"/>
      <c r="N354" s="164"/>
      <c r="O354" s="164"/>
      <c r="P354" s="164"/>
      <c r="Q354" s="194"/>
    </row>
    <row r="355" spans="1:17" s="156" customFormat="1" ht="20.100000000000001" customHeight="1" x14ac:dyDescent="0.15">
      <c r="A355" s="162"/>
      <c r="B355" s="162"/>
      <c r="C355" s="162"/>
      <c r="D355" s="162"/>
      <c r="E355" s="162"/>
      <c r="F355" s="164"/>
      <c r="G355" s="165"/>
      <c r="H355" s="165"/>
      <c r="I355" s="165"/>
      <c r="J355" s="166"/>
      <c r="K355" s="165"/>
      <c r="L355" s="165"/>
      <c r="M355" s="165"/>
      <c r="N355" s="164"/>
      <c r="O355" s="164"/>
      <c r="P355" s="164"/>
      <c r="Q355" s="194"/>
    </row>
    <row r="356" spans="1:17" s="156" customFormat="1" ht="20.100000000000001" customHeight="1" x14ac:dyDescent="0.15">
      <c r="A356" s="162"/>
      <c r="B356" s="162"/>
      <c r="C356" s="162"/>
      <c r="D356" s="162"/>
      <c r="E356" s="162"/>
      <c r="F356" s="164"/>
      <c r="G356" s="165"/>
      <c r="H356" s="165"/>
      <c r="I356" s="165"/>
      <c r="J356" s="166"/>
      <c r="K356" s="165"/>
      <c r="L356" s="165"/>
      <c r="M356" s="165"/>
      <c r="N356" s="164"/>
      <c r="O356" s="164"/>
      <c r="P356" s="164"/>
      <c r="Q356" s="194"/>
    </row>
    <row r="357" spans="1:17" s="156" customFormat="1" ht="20.100000000000001" customHeight="1" x14ac:dyDescent="0.15">
      <c r="A357" s="162"/>
      <c r="B357" s="162"/>
      <c r="C357" s="162"/>
      <c r="D357" s="162"/>
      <c r="E357" s="162"/>
      <c r="F357" s="164"/>
      <c r="G357" s="165"/>
      <c r="H357" s="165"/>
      <c r="I357" s="165"/>
      <c r="J357" s="166"/>
      <c r="K357" s="165"/>
      <c r="L357" s="165"/>
      <c r="M357" s="165"/>
      <c r="N357" s="164"/>
      <c r="O357" s="164"/>
      <c r="P357" s="164"/>
      <c r="Q357" s="194"/>
    </row>
    <row r="358" spans="1:17" s="156" customFormat="1" ht="20.100000000000001" customHeight="1" x14ac:dyDescent="0.15">
      <c r="A358" s="162"/>
      <c r="B358" s="162"/>
      <c r="C358" s="162"/>
      <c r="D358" s="162"/>
      <c r="E358" s="162"/>
      <c r="F358" s="164"/>
      <c r="G358" s="165"/>
      <c r="H358" s="165"/>
      <c r="I358" s="165"/>
      <c r="J358" s="166"/>
      <c r="K358" s="165"/>
      <c r="L358" s="165"/>
      <c r="M358" s="165"/>
      <c r="N358" s="164"/>
      <c r="O358" s="164"/>
      <c r="P358" s="164"/>
      <c r="Q358" s="194"/>
    </row>
    <row r="359" spans="1:17" s="156" customFormat="1" ht="20.100000000000001" customHeight="1" x14ac:dyDescent="0.15">
      <c r="A359" s="162"/>
      <c r="B359" s="162"/>
      <c r="C359" s="162"/>
      <c r="D359" s="162"/>
      <c r="E359" s="162"/>
      <c r="F359" s="164"/>
      <c r="G359" s="165"/>
      <c r="H359" s="165"/>
      <c r="I359" s="165"/>
      <c r="J359" s="166"/>
      <c r="K359" s="165"/>
      <c r="L359" s="165"/>
      <c r="M359" s="165"/>
      <c r="N359" s="164"/>
      <c r="O359" s="164"/>
      <c r="P359" s="164"/>
      <c r="Q359" s="194"/>
    </row>
    <row r="360" spans="1:17" s="156" customFormat="1" ht="20.100000000000001" customHeight="1" x14ac:dyDescent="0.15">
      <c r="A360" s="162"/>
      <c r="B360" s="162"/>
      <c r="C360" s="162"/>
      <c r="D360" s="162"/>
      <c r="E360" s="162"/>
      <c r="F360" s="164"/>
      <c r="G360" s="165"/>
      <c r="H360" s="165"/>
      <c r="I360" s="165"/>
      <c r="J360" s="166"/>
      <c r="K360" s="165"/>
      <c r="L360" s="165"/>
      <c r="M360" s="165"/>
      <c r="N360" s="164"/>
      <c r="O360" s="164"/>
      <c r="P360" s="164"/>
      <c r="Q360" s="194"/>
    </row>
    <row r="361" spans="1:17" s="156" customFormat="1" ht="20.100000000000001" customHeight="1" x14ac:dyDescent="0.15">
      <c r="A361" s="162"/>
      <c r="B361" s="162"/>
      <c r="C361" s="162"/>
      <c r="D361" s="162"/>
      <c r="E361" s="162"/>
      <c r="F361" s="164"/>
      <c r="G361" s="165"/>
      <c r="H361" s="165"/>
      <c r="I361" s="165"/>
      <c r="J361" s="166"/>
      <c r="K361" s="165"/>
      <c r="L361" s="165"/>
      <c r="M361" s="165"/>
      <c r="N361" s="164"/>
      <c r="O361" s="164"/>
      <c r="P361" s="164"/>
      <c r="Q361" s="194"/>
    </row>
    <row r="362" spans="1:17" s="156" customFormat="1" ht="20.100000000000001" customHeight="1" x14ac:dyDescent="0.15">
      <c r="A362" s="162"/>
      <c r="B362" s="162"/>
      <c r="C362" s="162"/>
      <c r="D362" s="162"/>
      <c r="E362" s="162"/>
      <c r="F362" s="164"/>
      <c r="G362" s="165"/>
      <c r="H362" s="165"/>
      <c r="I362" s="165"/>
      <c r="J362" s="166"/>
      <c r="K362" s="165"/>
      <c r="L362" s="165"/>
      <c r="M362" s="165"/>
      <c r="N362" s="164"/>
      <c r="O362" s="164"/>
      <c r="P362" s="164"/>
      <c r="Q362" s="194"/>
    </row>
    <row r="363" spans="1:17" s="156" customFormat="1" ht="20.100000000000001" customHeight="1" x14ac:dyDescent="0.15">
      <c r="A363" s="162"/>
      <c r="B363" s="162"/>
      <c r="C363" s="162"/>
      <c r="D363" s="162"/>
      <c r="E363" s="162"/>
      <c r="F363" s="164"/>
      <c r="G363" s="165"/>
      <c r="H363" s="165"/>
      <c r="I363" s="165"/>
      <c r="J363" s="166"/>
      <c r="K363" s="165"/>
      <c r="L363" s="165"/>
      <c r="M363" s="165"/>
      <c r="N363" s="164"/>
      <c r="O363" s="164"/>
      <c r="P363" s="164"/>
      <c r="Q363" s="194"/>
    </row>
    <row r="364" spans="1:17" s="156" customFormat="1" ht="20.100000000000001" customHeight="1" x14ac:dyDescent="0.15">
      <c r="A364" s="162"/>
      <c r="B364" s="162"/>
      <c r="C364" s="162"/>
      <c r="D364" s="162"/>
      <c r="E364" s="162"/>
      <c r="F364" s="164"/>
      <c r="G364" s="165"/>
      <c r="H364" s="165"/>
      <c r="I364" s="165"/>
      <c r="J364" s="166"/>
      <c r="K364" s="165"/>
      <c r="L364" s="165"/>
      <c r="M364" s="165"/>
      <c r="N364" s="164"/>
      <c r="O364" s="164"/>
      <c r="P364" s="164"/>
      <c r="Q364" s="194"/>
    </row>
    <row r="365" spans="1:17" s="156" customFormat="1" ht="20.100000000000001" customHeight="1" x14ac:dyDescent="0.15">
      <c r="A365" s="162"/>
      <c r="B365" s="162"/>
      <c r="C365" s="162"/>
      <c r="D365" s="162"/>
      <c r="E365" s="162"/>
      <c r="F365" s="164"/>
      <c r="G365" s="165"/>
      <c r="H365" s="165"/>
      <c r="I365" s="165"/>
      <c r="J365" s="166"/>
      <c r="K365" s="165"/>
      <c r="L365" s="165"/>
      <c r="M365" s="165"/>
      <c r="N365" s="164"/>
      <c r="O365" s="164"/>
      <c r="P365" s="164"/>
      <c r="Q365" s="194"/>
    </row>
    <row r="366" spans="1:17" s="156" customFormat="1" ht="20.100000000000001" customHeight="1" x14ac:dyDescent="0.15">
      <c r="A366" s="162"/>
      <c r="B366" s="162"/>
      <c r="C366" s="162"/>
      <c r="D366" s="162"/>
      <c r="E366" s="162"/>
      <c r="F366" s="164"/>
      <c r="G366" s="165"/>
      <c r="H366" s="165"/>
      <c r="I366" s="165"/>
      <c r="J366" s="166"/>
      <c r="K366" s="165"/>
      <c r="L366" s="165"/>
      <c r="M366" s="165"/>
      <c r="N366" s="164"/>
      <c r="O366" s="164"/>
      <c r="P366" s="164"/>
      <c r="Q366" s="194"/>
    </row>
    <row r="367" spans="1:17" s="156" customFormat="1" ht="20.100000000000001" customHeight="1" x14ac:dyDescent="0.15">
      <c r="A367" s="162"/>
      <c r="B367" s="162"/>
      <c r="C367" s="162"/>
      <c r="D367" s="162"/>
      <c r="E367" s="162"/>
      <c r="F367" s="164"/>
      <c r="G367" s="165"/>
      <c r="H367" s="165"/>
      <c r="I367" s="165"/>
      <c r="J367" s="166"/>
      <c r="K367" s="165"/>
      <c r="L367" s="165"/>
      <c r="M367" s="165"/>
      <c r="N367" s="164"/>
      <c r="O367" s="164"/>
      <c r="P367" s="164"/>
      <c r="Q367" s="194"/>
    </row>
    <row r="368" spans="1:17" s="156" customFormat="1" ht="20.100000000000001" customHeight="1" x14ac:dyDescent="0.15">
      <c r="A368" s="162"/>
      <c r="B368" s="162"/>
      <c r="C368" s="162"/>
      <c r="D368" s="162"/>
      <c r="E368" s="162"/>
      <c r="F368" s="164"/>
      <c r="G368" s="165"/>
      <c r="H368" s="165"/>
      <c r="I368" s="165"/>
      <c r="J368" s="166"/>
      <c r="K368" s="165"/>
      <c r="L368" s="165"/>
      <c r="M368" s="165"/>
      <c r="N368" s="164"/>
      <c r="O368" s="164"/>
      <c r="P368" s="164"/>
      <c r="Q368" s="194"/>
    </row>
    <row r="369" spans="1:17" s="156" customFormat="1" ht="20.100000000000001" customHeight="1" x14ac:dyDescent="0.15">
      <c r="A369" s="162"/>
      <c r="B369" s="162"/>
      <c r="C369" s="162"/>
      <c r="D369" s="162"/>
      <c r="E369" s="162"/>
      <c r="F369" s="164"/>
      <c r="G369" s="165"/>
      <c r="H369" s="165"/>
      <c r="I369" s="165"/>
      <c r="J369" s="166"/>
      <c r="K369" s="165"/>
      <c r="L369" s="165"/>
      <c r="M369" s="165"/>
      <c r="N369" s="164"/>
      <c r="O369" s="164"/>
      <c r="P369" s="164"/>
      <c r="Q369" s="194"/>
    </row>
    <row r="370" spans="1:17" s="156" customFormat="1" ht="20.100000000000001" customHeight="1" x14ac:dyDescent="0.15">
      <c r="A370" s="162"/>
      <c r="B370" s="162"/>
      <c r="C370" s="162"/>
      <c r="D370" s="162"/>
      <c r="E370" s="162"/>
      <c r="F370" s="164"/>
      <c r="G370" s="165"/>
      <c r="H370" s="165"/>
      <c r="I370" s="165"/>
      <c r="J370" s="166"/>
      <c r="K370" s="165"/>
      <c r="L370" s="165"/>
      <c r="M370" s="165"/>
      <c r="N370" s="164"/>
      <c r="O370" s="164"/>
      <c r="P370" s="164"/>
      <c r="Q370" s="194"/>
    </row>
    <row r="371" spans="1:17" s="156" customFormat="1" ht="20.100000000000001" customHeight="1" x14ac:dyDescent="0.15">
      <c r="A371" s="162"/>
      <c r="B371" s="162"/>
      <c r="C371" s="162"/>
      <c r="D371" s="162"/>
      <c r="E371" s="162"/>
      <c r="F371" s="164"/>
      <c r="G371" s="165"/>
      <c r="H371" s="165"/>
      <c r="I371" s="165"/>
      <c r="J371" s="166"/>
      <c r="K371" s="165"/>
      <c r="L371" s="165"/>
      <c r="M371" s="165"/>
      <c r="N371" s="164"/>
      <c r="O371" s="164"/>
      <c r="P371" s="164"/>
      <c r="Q371" s="194"/>
    </row>
    <row r="372" spans="1:17" s="156" customFormat="1" ht="20.100000000000001" customHeight="1" x14ac:dyDescent="0.15">
      <c r="A372" s="162"/>
      <c r="B372" s="162"/>
      <c r="C372" s="162"/>
      <c r="D372" s="162"/>
      <c r="E372" s="162"/>
      <c r="F372" s="164"/>
      <c r="G372" s="165"/>
      <c r="H372" s="165"/>
      <c r="I372" s="165"/>
      <c r="J372" s="166"/>
      <c r="K372" s="165"/>
      <c r="L372" s="165"/>
      <c r="M372" s="165"/>
      <c r="N372" s="164"/>
      <c r="O372" s="164"/>
      <c r="P372" s="164"/>
      <c r="Q372" s="194"/>
    </row>
    <row r="373" spans="1:17" s="156" customFormat="1" ht="20.100000000000001" customHeight="1" x14ac:dyDescent="0.15">
      <c r="A373" s="162"/>
      <c r="B373" s="162"/>
      <c r="C373" s="162"/>
      <c r="D373" s="162"/>
      <c r="E373" s="162"/>
      <c r="F373" s="164"/>
      <c r="G373" s="165"/>
      <c r="H373" s="165"/>
      <c r="I373" s="165"/>
      <c r="J373" s="166"/>
      <c r="K373" s="165"/>
      <c r="L373" s="165"/>
      <c r="M373" s="165"/>
      <c r="N373" s="164"/>
      <c r="O373" s="164"/>
      <c r="P373" s="164"/>
      <c r="Q373" s="194"/>
    </row>
    <row r="374" spans="1:17" s="156" customFormat="1" ht="20.100000000000001" customHeight="1" x14ac:dyDescent="0.15">
      <c r="A374" s="162"/>
      <c r="B374" s="162"/>
      <c r="C374" s="162"/>
      <c r="D374" s="162"/>
      <c r="E374" s="162"/>
      <c r="F374" s="164"/>
      <c r="G374" s="165"/>
      <c r="H374" s="165"/>
      <c r="I374" s="165"/>
      <c r="J374" s="166"/>
      <c r="K374" s="165"/>
      <c r="L374" s="165"/>
      <c r="M374" s="165"/>
      <c r="N374" s="164"/>
      <c r="O374" s="164"/>
      <c r="P374" s="164"/>
      <c r="Q374" s="194"/>
    </row>
    <row r="375" spans="1:17" s="156" customFormat="1" ht="20.100000000000001" customHeight="1" x14ac:dyDescent="0.15">
      <c r="A375" s="162"/>
      <c r="B375" s="162"/>
      <c r="C375" s="162"/>
      <c r="D375" s="162"/>
      <c r="E375" s="162"/>
      <c r="F375" s="164"/>
      <c r="G375" s="165"/>
      <c r="H375" s="165"/>
      <c r="I375" s="165"/>
      <c r="J375" s="166"/>
      <c r="K375" s="165"/>
      <c r="L375" s="165"/>
      <c r="M375" s="165"/>
      <c r="N375" s="164"/>
      <c r="O375" s="164"/>
      <c r="P375" s="164"/>
      <c r="Q375" s="194"/>
    </row>
    <row r="376" spans="1:17" s="156" customFormat="1" ht="20.100000000000001" customHeight="1" x14ac:dyDescent="0.15">
      <c r="A376" s="162"/>
      <c r="B376" s="162"/>
      <c r="C376" s="162"/>
      <c r="D376" s="162"/>
      <c r="E376" s="162"/>
      <c r="F376" s="164"/>
      <c r="G376" s="165"/>
      <c r="H376" s="165"/>
      <c r="I376" s="165"/>
      <c r="J376" s="166"/>
      <c r="K376" s="165"/>
      <c r="L376" s="165"/>
      <c r="M376" s="165"/>
      <c r="N376" s="164"/>
      <c r="O376" s="164"/>
      <c r="P376" s="164"/>
      <c r="Q376" s="194"/>
    </row>
    <row r="377" spans="1:17" s="156" customFormat="1" ht="20.100000000000001" customHeight="1" x14ac:dyDescent="0.15">
      <c r="A377" s="162"/>
      <c r="B377" s="162"/>
      <c r="C377" s="162"/>
      <c r="D377" s="162"/>
      <c r="E377" s="162"/>
      <c r="F377" s="164"/>
      <c r="G377" s="165"/>
      <c r="H377" s="165"/>
      <c r="I377" s="165"/>
      <c r="J377" s="166"/>
      <c r="K377" s="165"/>
      <c r="L377" s="165"/>
      <c r="M377" s="165"/>
      <c r="N377" s="164"/>
      <c r="O377" s="164"/>
      <c r="P377" s="164"/>
      <c r="Q377" s="194"/>
    </row>
    <row r="378" spans="1:17" s="156" customFormat="1" ht="20.100000000000001" customHeight="1" x14ac:dyDescent="0.15">
      <c r="A378" s="162"/>
      <c r="B378" s="162"/>
      <c r="C378" s="162"/>
      <c r="D378" s="162"/>
      <c r="E378" s="162"/>
      <c r="F378" s="164"/>
      <c r="G378" s="165"/>
      <c r="H378" s="165"/>
      <c r="I378" s="165"/>
      <c r="J378" s="166"/>
      <c r="K378" s="165"/>
      <c r="L378" s="165"/>
      <c r="M378" s="165"/>
      <c r="N378" s="164"/>
      <c r="O378" s="164"/>
      <c r="P378" s="164"/>
      <c r="Q378" s="194"/>
    </row>
    <row r="379" spans="1:17" s="156" customFormat="1" ht="20.100000000000001" customHeight="1" x14ac:dyDescent="0.15">
      <c r="A379" s="162"/>
      <c r="B379" s="162"/>
      <c r="C379" s="162"/>
      <c r="D379" s="162"/>
      <c r="E379" s="162"/>
      <c r="F379" s="164"/>
      <c r="G379" s="165"/>
      <c r="H379" s="165"/>
      <c r="I379" s="165"/>
      <c r="J379" s="166"/>
      <c r="K379" s="165"/>
      <c r="L379" s="165"/>
      <c r="M379" s="165"/>
      <c r="N379" s="164"/>
      <c r="O379" s="164"/>
      <c r="P379" s="164"/>
      <c r="Q379" s="194"/>
    </row>
    <row r="380" spans="1:17" s="156" customFormat="1" ht="20.100000000000001" customHeight="1" x14ac:dyDescent="0.15">
      <c r="A380" s="162"/>
      <c r="B380" s="162"/>
      <c r="C380" s="162"/>
      <c r="D380" s="162"/>
      <c r="E380" s="162"/>
      <c r="F380" s="164"/>
      <c r="G380" s="165"/>
      <c r="H380" s="165"/>
      <c r="I380" s="165"/>
      <c r="J380" s="166"/>
      <c r="K380" s="165"/>
      <c r="L380" s="165"/>
      <c r="M380" s="165"/>
      <c r="N380" s="164"/>
      <c r="O380" s="164"/>
      <c r="P380" s="164"/>
      <c r="Q380" s="194"/>
    </row>
    <row r="381" spans="1:17" s="156" customFormat="1" ht="20.100000000000001" customHeight="1" x14ac:dyDescent="0.15">
      <c r="A381" s="162"/>
      <c r="B381" s="162"/>
      <c r="C381" s="162"/>
      <c r="D381" s="162"/>
      <c r="E381" s="162"/>
      <c r="F381" s="164"/>
      <c r="G381" s="165"/>
      <c r="H381" s="165"/>
      <c r="I381" s="165"/>
      <c r="J381" s="166"/>
      <c r="K381" s="165"/>
      <c r="L381" s="165"/>
      <c r="M381" s="165"/>
      <c r="N381" s="164"/>
      <c r="O381" s="164"/>
      <c r="P381" s="164"/>
      <c r="Q381" s="194"/>
    </row>
    <row r="382" spans="1:17" s="156" customFormat="1" ht="20.100000000000001" customHeight="1" x14ac:dyDescent="0.15">
      <c r="A382" s="162"/>
      <c r="B382" s="162"/>
      <c r="C382" s="162"/>
      <c r="D382" s="162"/>
      <c r="E382" s="162"/>
      <c r="F382" s="164"/>
      <c r="G382" s="165"/>
      <c r="H382" s="165"/>
      <c r="I382" s="165"/>
      <c r="J382" s="166"/>
      <c r="K382" s="165"/>
      <c r="L382" s="165"/>
      <c r="M382" s="165"/>
      <c r="N382" s="164"/>
      <c r="O382" s="164"/>
      <c r="P382" s="164"/>
      <c r="Q382" s="194"/>
    </row>
    <row r="383" spans="1:17" s="156" customFormat="1" ht="20.100000000000001" customHeight="1" x14ac:dyDescent="0.15">
      <c r="A383" s="162"/>
      <c r="B383" s="162"/>
      <c r="C383" s="162"/>
      <c r="D383" s="162"/>
      <c r="E383" s="162"/>
      <c r="F383" s="164"/>
      <c r="G383" s="165"/>
      <c r="H383" s="165"/>
      <c r="I383" s="165"/>
      <c r="J383" s="166"/>
      <c r="K383" s="165"/>
      <c r="L383" s="165"/>
      <c r="M383" s="165"/>
      <c r="N383" s="164"/>
      <c r="O383" s="164"/>
      <c r="P383" s="164"/>
      <c r="Q383" s="194"/>
    </row>
    <row r="384" spans="1:17" s="156" customFormat="1" ht="20.100000000000001" customHeight="1" x14ac:dyDescent="0.15">
      <c r="A384" s="162"/>
      <c r="B384" s="162"/>
      <c r="C384" s="162"/>
      <c r="D384" s="162"/>
      <c r="E384" s="162"/>
      <c r="F384" s="164"/>
      <c r="G384" s="165"/>
      <c r="H384" s="165"/>
      <c r="I384" s="165"/>
      <c r="J384" s="166"/>
      <c r="K384" s="165"/>
      <c r="L384" s="165"/>
      <c r="M384" s="165"/>
      <c r="N384" s="164"/>
      <c r="O384" s="164"/>
      <c r="P384" s="164"/>
      <c r="Q384" s="194"/>
    </row>
    <row r="385" spans="1:17" s="156" customFormat="1" ht="20.100000000000001" customHeight="1" x14ac:dyDescent="0.15">
      <c r="A385" s="162"/>
      <c r="B385" s="162"/>
      <c r="C385" s="162"/>
      <c r="D385" s="162"/>
      <c r="E385" s="162"/>
      <c r="F385" s="164"/>
      <c r="G385" s="165"/>
      <c r="H385" s="165"/>
      <c r="I385" s="165"/>
      <c r="J385" s="166"/>
      <c r="K385" s="165"/>
      <c r="L385" s="165"/>
      <c r="M385" s="165"/>
      <c r="N385" s="164"/>
      <c r="O385" s="164"/>
      <c r="P385" s="164"/>
      <c r="Q385" s="194"/>
    </row>
    <row r="386" spans="1:17" s="156" customFormat="1" ht="20.100000000000001" customHeight="1" x14ac:dyDescent="0.15">
      <c r="A386" s="162"/>
      <c r="B386" s="162"/>
      <c r="C386" s="162"/>
      <c r="D386" s="162"/>
      <c r="E386" s="162"/>
      <c r="F386" s="164"/>
      <c r="G386" s="165"/>
      <c r="H386" s="165"/>
      <c r="I386" s="165"/>
      <c r="J386" s="166"/>
      <c r="K386" s="165"/>
      <c r="L386" s="165"/>
      <c r="M386" s="165"/>
      <c r="N386" s="164"/>
      <c r="O386" s="164"/>
      <c r="P386" s="164"/>
      <c r="Q386" s="194"/>
    </row>
    <row r="387" spans="1:17" s="156" customFormat="1" ht="20.100000000000001" customHeight="1" x14ac:dyDescent="0.15">
      <c r="A387" s="162"/>
      <c r="B387" s="162"/>
      <c r="C387" s="162"/>
      <c r="D387" s="162"/>
      <c r="E387" s="162"/>
      <c r="F387" s="164"/>
      <c r="G387" s="165"/>
      <c r="H387" s="165"/>
      <c r="I387" s="165"/>
      <c r="J387" s="166"/>
      <c r="K387" s="165"/>
      <c r="L387" s="165"/>
      <c r="M387" s="165"/>
      <c r="N387" s="164"/>
      <c r="O387" s="164"/>
      <c r="P387" s="164"/>
      <c r="Q387" s="194"/>
    </row>
    <row r="388" spans="1:17" s="156" customFormat="1" ht="20.100000000000001" customHeight="1" x14ac:dyDescent="0.15">
      <c r="A388" s="162"/>
      <c r="B388" s="162"/>
      <c r="C388" s="162"/>
      <c r="D388" s="162"/>
      <c r="E388" s="162"/>
      <c r="F388" s="164"/>
      <c r="G388" s="165"/>
      <c r="H388" s="165"/>
      <c r="I388" s="165"/>
      <c r="J388" s="166"/>
      <c r="K388" s="165"/>
      <c r="L388" s="165"/>
      <c r="M388" s="165"/>
      <c r="N388" s="164"/>
      <c r="O388" s="164"/>
      <c r="P388" s="164"/>
      <c r="Q388" s="194"/>
    </row>
    <row r="389" spans="1:17" s="156" customFormat="1" ht="20.100000000000001" customHeight="1" x14ac:dyDescent="0.15">
      <c r="A389" s="162"/>
      <c r="B389" s="162"/>
      <c r="C389" s="162"/>
      <c r="D389" s="162"/>
      <c r="E389" s="162"/>
      <c r="F389" s="164"/>
      <c r="G389" s="165"/>
      <c r="H389" s="165"/>
      <c r="I389" s="165"/>
      <c r="J389" s="166"/>
      <c r="K389" s="165"/>
      <c r="L389" s="165"/>
      <c r="M389" s="165"/>
      <c r="N389" s="164"/>
      <c r="O389" s="164"/>
      <c r="P389" s="164"/>
      <c r="Q389" s="194"/>
    </row>
    <row r="390" spans="1:17" s="156" customFormat="1" ht="20.100000000000001" customHeight="1" x14ac:dyDescent="0.15">
      <c r="A390" s="162"/>
      <c r="B390" s="162"/>
      <c r="C390" s="162"/>
      <c r="D390" s="162"/>
      <c r="E390" s="162"/>
      <c r="F390" s="164"/>
      <c r="G390" s="165"/>
      <c r="H390" s="165"/>
      <c r="I390" s="165"/>
      <c r="J390" s="166"/>
      <c r="K390" s="165"/>
      <c r="L390" s="165"/>
      <c r="M390" s="165"/>
      <c r="N390" s="164"/>
      <c r="O390" s="164"/>
      <c r="P390" s="164"/>
      <c r="Q390" s="194"/>
    </row>
    <row r="391" spans="1:17" s="156" customFormat="1" ht="20.100000000000001" customHeight="1" x14ac:dyDescent="0.15">
      <c r="A391" s="162"/>
      <c r="B391" s="162"/>
      <c r="C391" s="162"/>
      <c r="D391" s="162"/>
      <c r="E391" s="162"/>
      <c r="F391" s="164"/>
      <c r="G391" s="165"/>
      <c r="H391" s="165"/>
      <c r="I391" s="165"/>
      <c r="J391" s="166"/>
      <c r="K391" s="165"/>
      <c r="L391" s="165"/>
      <c r="M391" s="165"/>
      <c r="N391" s="164"/>
      <c r="O391" s="164"/>
      <c r="P391" s="164"/>
      <c r="Q391" s="194"/>
    </row>
    <row r="392" spans="1:17" s="156" customFormat="1" ht="20.100000000000001" customHeight="1" x14ac:dyDescent="0.15">
      <c r="A392" s="162"/>
      <c r="B392" s="162"/>
      <c r="C392" s="162"/>
      <c r="D392" s="162"/>
      <c r="E392" s="162"/>
      <c r="F392" s="164"/>
      <c r="G392" s="165"/>
      <c r="H392" s="165"/>
      <c r="I392" s="165"/>
      <c r="J392" s="166"/>
      <c r="K392" s="165"/>
      <c r="L392" s="165"/>
      <c r="M392" s="165"/>
      <c r="N392" s="164"/>
      <c r="O392" s="164"/>
      <c r="P392" s="164"/>
      <c r="Q392" s="194"/>
    </row>
    <row r="393" spans="1:17" s="156" customFormat="1" ht="20.100000000000001" customHeight="1" x14ac:dyDescent="0.15">
      <c r="A393" s="162"/>
      <c r="B393" s="162"/>
      <c r="C393" s="162"/>
      <c r="D393" s="162"/>
      <c r="E393" s="162"/>
      <c r="F393" s="164"/>
      <c r="G393" s="165"/>
      <c r="H393" s="165"/>
      <c r="I393" s="165"/>
      <c r="J393" s="166"/>
      <c r="K393" s="165"/>
      <c r="L393" s="165"/>
      <c r="M393" s="165"/>
      <c r="N393" s="164"/>
      <c r="O393" s="164"/>
      <c r="P393" s="164"/>
      <c r="Q393" s="194"/>
    </row>
    <row r="394" spans="1:17" s="156" customFormat="1" ht="20.100000000000001" customHeight="1" x14ac:dyDescent="0.15">
      <c r="A394" s="162"/>
      <c r="B394" s="162"/>
      <c r="C394" s="162"/>
      <c r="D394" s="162"/>
      <c r="E394" s="162"/>
      <c r="F394" s="164"/>
      <c r="G394" s="165"/>
      <c r="H394" s="165"/>
      <c r="I394" s="165"/>
      <c r="J394" s="166"/>
      <c r="K394" s="165"/>
      <c r="L394" s="165"/>
      <c r="M394" s="165"/>
      <c r="N394" s="164"/>
      <c r="O394" s="164"/>
      <c r="P394" s="164"/>
      <c r="Q394" s="194"/>
    </row>
    <row r="395" spans="1:17" s="156" customFormat="1" ht="20.100000000000001" customHeight="1" x14ac:dyDescent="0.15">
      <c r="A395" s="162"/>
      <c r="B395" s="162"/>
      <c r="C395" s="162"/>
      <c r="D395" s="162"/>
      <c r="E395" s="162"/>
      <c r="F395" s="164"/>
      <c r="G395" s="165"/>
      <c r="H395" s="165"/>
      <c r="I395" s="165"/>
      <c r="J395" s="166"/>
      <c r="K395" s="165"/>
      <c r="L395" s="165"/>
      <c r="M395" s="165"/>
      <c r="N395" s="164"/>
      <c r="O395" s="164"/>
      <c r="P395" s="164"/>
      <c r="Q395" s="194"/>
    </row>
    <row r="396" spans="1:17" s="156" customFormat="1" ht="20.100000000000001" customHeight="1" x14ac:dyDescent="0.15">
      <c r="A396" s="162"/>
      <c r="B396" s="162"/>
      <c r="C396" s="162"/>
      <c r="D396" s="162"/>
      <c r="E396" s="162"/>
      <c r="F396" s="164"/>
      <c r="G396" s="165"/>
      <c r="H396" s="165"/>
      <c r="I396" s="165"/>
      <c r="J396" s="166"/>
      <c r="K396" s="165"/>
      <c r="L396" s="165"/>
      <c r="M396" s="165"/>
      <c r="N396" s="164"/>
      <c r="O396" s="164"/>
      <c r="P396" s="164"/>
      <c r="Q396" s="194"/>
    </row>
    <row r="397" spans="1:17" s="156" customFormat="1" ht="20.100000000000001" customHeight="1" x14ac:dyDescent="0.15">
      <c r="A397" s="162"/>
      <c r="B397" s="162"/>
      <c r="C397" s="162"/>
      <c r="D397" s="162"/>
      <c r="E397" s="162"/>
      <c r="F397" s="164"/>
      <c r="G397" s="165"/>
      <c r="H397" s="165"/>
      <c r="I397" s="165"/>
      <c r="J397" s="166"/>
      <c r="K397" s="165"/>
      <c r="L397" s="165"/>
      <c r="M397" s="165"/>
      <c r="N397" s="164"/>
      <c r="O397" s="164"/>
      <c r="P397" s="164"/>
      <c r="Q397" s="194"/>
    </row>
    <row r="398" spans="1:17" s="156" customFormat="1" ht="20.100000000000001" customHeight="1" x14ac:dyDescent="0.15">
      <c r="A398" s="162"/>
      <c r="B398" s="162"/>
      <c r="C398" s="162"/>
      <c r="D398" s="162"/>
      <c r="E398" s="162"/>
      <c r="F398" s="164"/>
      <c r="G398" s="165"/>
      <c r="H398" s="165"/>
      <c r="I398" s="165"/>
      <c r="J398" s="166"/>
      <c r="K398" s="165"/>
      <c r="L398" s="165"/>
      <c r="M398" s="165"/>
      <c r="N398" s="164"/>
      <c r="O398" s="164"/>
      <c r="P398" s="164"/>
      <c r="Q398" s="194"/>
    </row>
    <row r="399" spans="1:17" s="156" customFormat="1" ht="20.100000000000001" customHeight="1" x14ac:dyDescent="0.15">
      <c r="A399" s="162"/>
      <c r="B399" s="162"/>
      <c r="C399" s="162"/>
      <c r="D399" s="162"/>
      <c r="E399" s="162"/>
      <c r="F399" s="164"/>
      <c r="G399" s="165"/>
      <c r="H399" s="165"/>
      <c r="I399" s="165"/>
      <c r="J399" s="166"/>
      <c r="K399" s="165"/>
      <c r="L399" s="165"/>
      <c r="M399" s="165"/>
      <c r="N399" s="164"/>
      <c r="O399" s="164"/>
      <c r="P399" s="164"/>
      <c r="Q399" s="194"/>
    </row>
    <row r="400" spans="1:17" s="156" customFormat="1" ht="20.100000000000001" customHeight="1" x14ac:dyDescent="0.15">
      <c r="A400" s="162"/>
      <c r="B400" s="162"/>
      <c r="C400" s="162"/>
      <c r="D400" s="162"/>
      <c r="E400" s="162"/>
      <c r="F400" s="164"/>
      <c r="G400" s="165"/>
      <c r="H400" s="165"/>
      <c r="I400" s="165"/>
      <c r="J400" s="166"/>
      <c r="K400" s="165"/>
      <c r="L400" s="165"/>
      <c r="M400" s="165"/>
      <c r="N400" s="164"/>
      <c r="O400" s="164"/>
      <c r="P400" s="164"/>
      <c r="Q400" s="194"/>
    </row>
    <row r="401" spans="1:17" s="156" customFormat="1" ht="20.100000000000001" customHeight="1" x14ac:dyDescent="0.15">
      <c r="A401" s="162"/>
      <c r="B401" s="162"/>
      <c r="C401" s="162"/>
      <c r="D401" s="162"/>
      <c r="E401" s="162"/>
      <c r="F401" s="164"/>
      <c r="G401" s="165"/>
      <c r="H401" s="165"/>
      <c r="I401" s="165"/>
      <c r="J401" s="166"/>
      <c r="K401" s="165"/>
      <c r="L401" s="165"/>
      <c r="M401" s="165"/>
      <c r="N401" s="164"/>
      <c r="O401" s="164"/>
      <c r="P401" s="164"/>
      <c r="Q401" s="194"/>
    </row>
    <row r="402" spans="1:17" s="156" customFormat="1" ht="20.100000000000001" customHeight="1" x14ac:dyDescent="0.15">
      <c r="A402" s="162"/>
      <c r="B402" s="162"/>
      <c r="C402" s="162"/>
      <c r="D402" s="162"/>
      <c r="E402" s="162"/>
      <c r="F402" s="164"/>
      <c r="G402" s="165"/>
      <c r="H402" s="165"/>
      <c r="I402" s="165"/>
      <c r="J402" s="166"/>
      <c r="K402" s="165"/>
      <c r="L402" s="165"/>
      <c r="M402" s="165"/>
      <c r="N402" s="164"/>
      <c r="O402" s="164"/>
      <c r="P402" s="164"/>
      <c r="Q402" s="194"/>
    </row>
    <row r="403" spans="1:17" s="156" customFormat="1" ht="20.100000000000001" customHeight="1" x14ac:dyDescent="0.15">
      <c r="A403" s="162"/>
      <c r="B403" s="162"/>
      <c r="C403" s="162"/>
      <c r="D403" s="162"/>
      <c r="E403" s="162"/>
      <c r="F403" s="164"/>
      <c r="G403" s="165"/>
      <c r="H403" s="165"/>
      <c r="I403" s="165"/>
      <c r="J403" s="166"/>
      <c r="K403" s="165"/>
      <c r="L403" s="165"/>
      <c r="M403" s="165"/>
      <c r="N403" s="164"/>
      <c r="O403" s="164"/>
      <c r="P403" s="164"/>
      <c r="Q403" s="194"/>
    </row>
    <row r="404" spans="1:17" s="156" customFormat="1" ht="20.100000000000001" customHeight="1" x14ac:dyDescent="0.15">
      <c r="A404" s="162"/>
      <c r="B404" s="162"/>
      <c r="C404" s="162"/>
      <c r="D404" s="162"/>
      <c r="E404" s="162"/>
      <c r="F404" s="164"/>
      <c r="G404" s="165"/>
      <c r="H404" s="165"/>
      <c r="I404" s="165"/>
      <c r="J404" s="166"/>
      <c r="K404" s="165"/>
      <c r="L404" s="165"/>
      <c r="M404" s="165"/>
      <c r="N404" s="164"/>
      <c r="O404" s="164"/>
      <c r="P404" s="164"/>
      <c r="Q404" s="194"/>
    </row>
    <row r="405" spans="1:17" s="156" customFormat="1" ht="20.100000000000001" customHeight="1" x14ac:dyDescent="0.15">
      <c r="A405" s="162"/>
      <c r="B405" s="162"/>
      <c r="C405" s="162"/>
      <c r="D405" s="162"/>
      <c r="E405" s="162"/>
      <c r="F405" s="164"/>
      <c r="G405" s="165"/>
      <c r="H405" s="165"/>
      <c r="I405" s="165"/>
      <c r="J405" s="166"/>
      <c r="K405" s="165"/>
      <c r="L405" s="165"/>
      <c r="M405" s="165"/>
      <c r="N405" s="164"/>
      <c r="O405" s="164"/>
      <c r="P405" s="164"/>
      <c r="Q405" s="194"/>
    </row>
    <row r="406" spans="1:17" s="156" customFormat="1" ht="20.100000000000001" customHeight="1" x14ac:dyDescent="0.15">
      <c r="A406" s="162"/>
      <c r="B406" s="162"/>
      <c r="C406" s="162"/>
      <c r="D406" s="162"/>
      <c r="E406" s="162"/>
      <c r="F406" s="164"/>
      <c r="G406" s="165"/>
      <c r="H406" s="165"/>
      <c r="I406" s="165"/>
      <c r="J406" s="166"/>
      <c r="K406" s="165"/>
      <c r="L406" s="165"/>
      <c r="M406" s="165"/>
      <c r="N406" s="164"/>
      <c r="O406" s="164"/>
      <c r="P406" s="164"/>
      <c r="Q406" s="194"/>
    </row>
    <row r="407" spans="1:17" s="156" customFormat="1" ht="20.100000000000001" customHeight="1" x14ac:dyDescent="0.15">
      <c r="A407" s="162"/>
      <c r="B407" s="162"/>
      <c r="C407" s="162"/>
      <c r="D407" s="162"/>
      <c r="E407" s="162"/>
      <c r="F407" s="164"/>
      <c r="G407" s="165"/>
      <c r="H407" s="165"/>
      <c r="I407" s="165"/>
      <c r="J407" s="166"/>
      <c r="K407" s="165"/>
      <c r="L407" s="165"/>
      <c r="M407" s="165"/>
      <c r="N407" s="164"/>
      <c r="O407" s="164"/>
      <c r="P407" s="164"/>
      <c r="Q407" s="194"/>
    </row>
    <row r="408" spans="1:17" s="156" customFormat="1" ht="20.100000000000001" customHeight="1" x14ac:dyDescent="0.15">
      <c r="A408" s="162"/>
      <c r="B408" s="162"/>
      <c r="C408" s="162"/>
      <c r="D408" s="162"/>
      <c r="E408" s="162"/>
      <c r="F408" s="164"/>
      <c r="G408" s="165"/>
      <c r="H408" s="165"/>
      <c r="I408" s="165"/>
      <c r="J408" s="166"/>
      <c r="K408" s="165"/>
      <c r="L408" s="165"/>
      <c r="M408" s="165"/>
      <c r="N408" s="164"/>
      <c r="O408" s="164"/>
      <c r="P408" s="164"/>
      <c r="Q408" s="194"/>
    </row>
    <row r="409" spans="1:17" s="156" customFormat="1" ht="20.100000000000001" customHeight="1" x14ac:dyDescent="0.15">
      <c r="A409" s="162"/>
      <c r="B409" s="162"/>
      <c r="C409" s="162"/>
      <c r="D409" s="162"/>
      <c r="E409" s="162"/>
      <c r="F409" s="164"/>
      <c r="G409" s="165"/>
      <c r="H409" s="165"/>
      <c r="I409" s="165"/>
      <c r="J409" s="166"/>
      <c r="K409" s="165"/>
      <c r="L409" s="165"/>
      <c r="M409" s="165"/>
      <c r="N409" s="164"/>
      <c r="O409" s="164"/>
      <c r="P409" s="164"/>
      <c r="Q409" s="194"/>
    </row>
    <row r="410" spans="1:17" s="156" customFormat="1" ht="20.100000000000001" customHeight="1" x14ac:dyDescent="0.15">
      <c r="A410" s="162"/>
      <c r="B410" s="162"/>
      <c r="C410" s="162"/>
      <c r="D410" s="162"/>
      <c r="E410" s="162"/>
      <c r="F410" s="164"/>
      <c r="G410" s="165"/>
      <c r="H410" s="165"/>
      <c r="I410" s="165"/>
      <c r="J410" s="166"/>
      <c r="K410" s="165"/>
      <c r="L410" s="165"/>
      <c r="M410" s="165"/>
      <c r="N410" s="164"/>
      <c r="O410" s="164"/>
      <c r="P410" s="164"/>
      <c r="Q410" s="194"/>
    </row>
    <row r="411" spans="1:17" s="156" customFormat="1" ht="20.100000000000001" customHeight="1" x14ac:dyDescent="0.15">
      <c r="A411" s="162"/>
      <c r="B411" s="162"/>
      <c r="C411" s="162"/>
      <c r="D411" s="162"/>
      <c r="E411" s="162"/>
      <c r="F411" s="164"/>
      <c r="G411" s="165"/>
      <c r="H411" s="165"/>
      <c r="I411" s="165"/>
      <c r="J411" s="166"/>
      <c r="K411" s="165"/>
      <c r="L411" s="165"/>
      <c r="M411" s="165"/>
      <c r="N411" s="164"/>
      <c r="O411" s="164"/>
      <c r="P411" s="164"/>
      <c r="Q411" s="194"/>
    </row>
    <row r="412" spans="1:17" s="156" customFormat="1" ht="20.100000000000001" customHeight="1" x14ac:dyDescent="0.15">
      <c r="A412" s="162"/>
      <c r="B412" s="162"/>
      <c r="C412" s="162"/>
      <c r="D412" s="162"/>
      <c r="E412" s="162"/>
      <c r="F412" s="164"/>
      <c r="G412" s="165"/>
      <c r="H412" s="165"/>
      <c r="I412" s="165"/>
      <c r="J412" s="166"/>
      <c r="K412" s="165"/>
      <c r="L412" s="165"/>
      <c r="M412" s="165"/>
      <c r="N412" s="164"/>
      <c r="O412" s="164"/>
      <c r="P412" s="164"/>
      <c r="Q412" s="194"/>
    </row>
    <row r="413" spans="1:17" s="156" customFormat="1" ht="20.100000000000001" customHeight="1" x14ac:dyDescent="0.15">
      <c r="A413" s="162"/>
      <c r="B413" s="162"/>
      <c r="C413" s="162"/>
      <c r="D413" s="162"/>
      <c r="E413" s="162"/>
      <c r="F413" s="164"/>
      <c r="G413" s="165"/>
      <c r="H413" s="165"/>
      <c r="I413" s="165"/>
      <c r="J413" s="166"/>
      <c r="K413" s="165"/>
      <c r="L413" s="165"/>
      <c r="M413" s="165"/>
      <c r="N413" s="164"/>
      <c r="O413" s="164"/>
      <c r="P413" s="164"/>
      <c r="Q413" s="194"/>
    </row>
    <row r="414" spans="1:17" s="156" customFormat="1" ht="20.100000000000001" customHeight="1" x14ac:dyDescent="0.15">
      <c r="A414" s="162"/>
      <c r="B414" s="162"/>
      <c r="C414" s="162"/>
      <c r="D414" s="162"/>
      <c r="E414" s="162"/>
      <c r="F414" s="164"/>
      <c r="G414" s="165"/>
      <c r="H414" s="165"/>
      <c r="I414" s="165"/>
      <c r="J414" s="166"/>
      <c r="K414" s="165"/>
      <c r="L414" s="165"/>
      <c r="M414" s="165"/>
      <c r="N414" s="164"/>
      <c r="O414" s="164"/>
      <c r="P414" s="164"/>
      <c r="Q414" s="194"/>
    </row>
    <row r="415" spans="1:17" s="156" customFormat="1" ht="20.100000000000001" customHeight="1" x14ac:dyDescent="0.15">
      <c r="A415" s="162"/>
      <c r="B415" s="162"/>
      <c r="C415" s="162"/>
      <c r="D415" s="162"/>
      <c r="E415" s="162"/>
      <c r="F415" s="164"/>
      <c r="G415" s="165"/>
      <c r="H415" s="165"/>
      <c r="I415" s="165"/>
      <c r="J415" s="166"/>
      <c r="K415" s="165"/>
      <c r="L415" s="165"/>
      <c r="M415" s="165"/>
      <c r="N415" s="164"/>
      <c r="O415" s="164"/>
      <c r="P415" s="164"/>
      <c r="Q415" s="194"/>
    </row>
    <row r="416" spans="1:17" s="156" customFormat="1" ht="20.100000000000001" customHeight="1" x14ac:dyDescent="0.15">
      <c r="A416" s="162"/>
      <c r="B416" s="162"/>
      <c r="C416" s="162"/>
      <c r="D416" s="162"/>
      <c r="E416" s="162"/>
      <c r="F416" s="164"/>
      <c r="G416" s="165"/>
      <c r="H416" s="165"/>
      <c r="I416" s="165"/>
      <c r="J416" s="166"/>
      <c r="K416" s="165"/>
      <c r="L416" s="165"/>
      <c r="M416" s="165"/>
      <c r="N416" s="164"/>
      <c r="O416" s="164"/>
      <c r="P416" s="164"/>
      <c r="Q416" s="194"/>
    </row>
    <row r="417" spans="1:17" s="156" customFormat="1" ht="20.100000000000001" customHeight="1" x14ac:dyDescent="0.15">
      <c r="A417" s="162"/>
      <c r="B417" s="162"/>
      <c r="C417" s="162"/>
      <c r="D417" s="162"/>
      <c r="E417" s="162"/>
      <c r="F417" s="164"/>
      <c r="G417" s="165"/>
      <c r="H417" s="165"/>
      <c r="I417" s="165"/>
      <c r="J417" s="166"/>
      <c r="K417" s="165"/>
      <c r="L417" s="165"/>
      <c r="M417" s="165"/>
      <c r="N417" s="164"/>
      <c r="O417" s="164"/>
      <c r="P417" s="164"/>
      <c r="Q417" s="194"/>
    </row>
    <row r="418" spans="1:17" s="156" customFormat="1" ht="20.100000000000001" customHeight="1" x14ac:dyDescent="0.15">
      <c r="A418" s="162"/>
      <c r="B418" s="162"/>
      <c r="C418" s="162"/>
      <c r="D418" s="162"/>
      <c r="E418" s="162"/>
      <c r="F418" s="164"/>
      <c r="G418" s="165"/>
      <c r="H418" s="165"/>
      <c r="I418" s="165"/>
      <c r="J418" s="166"/>
      <c r="K418" s="165"/>
      <c r="L418" s="165"/>
      <c r="M418" s="165"/>
      <c r="N418" s="164"/>
      <c r="O418" s="164"/>
      <c r="P418" s="164"/>
      <c r="Q418" s="194"/>
    </row>
    <row r="419" spans="1:17" s="156" customFormat="1" ht="20.100000000000001" customHeight="1" x14ac:dyDescent="0.15">
      <c r="A419" s="162"/>
      <c r="B419" s="162"/>
      <c r="C419" s="162"/>
      <c r="D419" s="162"/>
      <c r="E419" s="162"/>
      <c r="F419" s="164"/>
      <c r="G419" s="165"/>
      <c r="H419" s="165"/>
      <c r="I419" s="165"/>
      <c r="J419" s="166"/>
      <c r="K419" s="165"/>
      <c r="L419" s="165"/>
      <c r="M419" s="165"/>
      <c r="N419" s="164"/>
      <c r="O419" s="164"/>
      <c r="P419" s="164"/>
      <c r="Q419" s="194"/>
    </row>
    <row r="420" spans="1:17" s="156" customFormat="1" ht="20.100000000000001" customHeight="1" x14ac:dyDescent="0.15">
      <c r="A420" s="162"/>
      <c r="B420" s="162"/>
      <c r="C420" s="162"/>
      <c r="D420" s="162"/>
      <c r="E420" s="162"/>
      <c r="F420" s="164"/>
      <c r="G420" s="165"/>
      <c r="H420" s="165"/>
      <c r="I420" s="165"/>
      <c r="J420" s="166"/>
      <c r="K420" s="165"/>
      <c r="L420" s="165"/>
      <c r="M420" s="165"/>
      <c r="N420" s="164"/>
      <c r="O420" s="164"/>
      <c r="P420" s="164"/>
      <c r="Q420" s="194"/>
    </row>
    <row r="421" spans="1:17" s="156" customFormat="1" ht="20.100000000000001" customHeight="1" x14ac:dyDescent="0.15">
      <c r="A421" s="162"/>
      <c r="B421" s="162"/>
      <c r="C421" s="162"/>
      <c r="D421" s="162"/>
      <c r="E421" s="162"/>
      <c r="F421" s="164"/>
      <c r="G421" s="165"/>
      <c r="H421" s="165"/>
      <c r="I421" s="165"/>
      <c r="J421" s="166"/>
      <c r="K421" s="165"/>
      <c r="L421" s="165"/>
      <c r="M421" s="165"/>
      <c r="N421" s="164"/>
      <c r="O421" s="164"/>
      <c r="P421" s="164"/>
      <c r="Q421" s="194"/>
    </row>
    <row r="422" spans="1:17" s="156" customFormat="1" ht="20.100000000000001" customHeight="1" x14ac:dyDescent="0.15">
      <c r="A422" s="162"/>
      <c r="B422" s="162"/>
      <c r="C422" s="162"/>
      <c r="D422" s="162"/>
      <c r="E422" s="162"/>
      <c r="F422" s="164"/>
      <c r="G422" s="165"/>
      <c r="H422" s="165"/>
      <c r="I422" s="165"/>
      <c r="J422" s="166"/>
      <c r="K422" s="165"/>
      <c r="L422" s="165"/>
      <c r="M422" s="165"/>
      <c r="N422" s="164"/>
      <c r="O422" s="164"/>
      <c r="P422" s="164"/>
      <c r="Q422" s="194"/>
    </row>
    <row r="423" spans="1:17" s="156" customFormat="1" ht="20.100000000000001" customHeight="1" x14ac:dyDescent="0.15">
      <c r="A423" s="162"/>
      <c r="B423" s="162"/>
      <c r="C423" s="162"/>
      <c r="D423" s="162"/>
      <c r="E423" s="162"/>
      <c r="F423" s="164"/>
      <c r="G423" s="165"/>
      <c r="H423" s="165"/>
      <c r="I423" s="165"/>
      <c r="J423" s="166"/>
      <c r="K423" s="165"/>
      <c r="L423" s="165"/>
      <c r="M423" s="165"/>
      <c r="N423" s="164"/>
      <c r="O423" s="164"/>
      <c r="P423" s="164"/>
      <c r="Q423" s="194"/>
    </row>
    <row r="424" spans="1:17" s="156" customFormat="1" ht="20.100000000000001" customHeight="1" x14ac:dyDescent="0.15">
      <c r="A424" s="162"/>
      <c r="B424" s="162"/>
      <c r="C424" s="162"/>
      <c r="D424" s="162"/>
      <c r="E424" s="162"/>
      <c r="F424" s="164"/>
      <c r="G424" s="165"/>
      <c r="H424" s="165"/>
      <c r="I424" s="165"/>
      <c r="J424" s="166"/>
      <c r="K424" s="165"/>
      <c r="L424" s="165"/>
      <c r="M424" s="165"/>
      <c r="N424" s="164"/>
      <c r="O424" s="164"/>
      <c r="P424" s="164"/>
      <c r="Q424" s="194"/>
    </row>
    <row r="425" spans="1:17" s="156" customFormat="1" ht="20.100000000000001" customHeight="1" x14ac:dyDescent="0.15">
      <c r="A425" s="162"/>
      <c r="B425" s="162"/>
      <c r="C425" s="162"/>
      <c r="D425" s="162"/>
      <c r="E425" s="162"/>
      <c r="F425" s="164"/>
      <c r="G425" s="165"/>
      <c r="H425" s="165"/>
      <c r="I425" s="165"/>
      <c r="J425" s="166"/>
      <c r="K425" s="165"/>
      <c r="L425" s="165"/>
      <c r="M425" s="165"/>
      <c r="N425" s="164"/>
      <c r="O425" s="164"/>
      <c r="P425" s="164"/>
      <c r="Q425" s="194"/>
    </row>
    <row r="426" spans="1:17" s="156" customFormat="1" ht="20.100000000000001" customHeight="1" x14ac:dyDescent="0.15">
      <c r="A426" s="162"/>
      <c r="B426" s="162"/>
      <c r="C426" s="162"/>
      <c r="D426" s="162"/>
      <c r="E426" s="162"/>
      <c r="F426" s="164"/>
      <c r="G426" s="165"/>
      <c r="H426" s="165"/>
      <c r="I426" s="165"/>
      <c r="J426" s="166"/>
      <c r="K426" s="165"/>
      <c r="L426" s="165"/>
      <c r="M426" s="165"/>
      <c r="N426" s="164"/>
      <c r="O426" s="164"/>
      <c r="P426" s="164"/>
      <c r="Q426" s="194"/>
    </row>
    <row r="427" spans="1:17" s="156" customFormat="1" ht="20.100000000000001" customHeight="1" x14ac:dyDescent="0.15">
      <c r="A427" s="162"/>
      <c r="B427" s="162"/>
      <c r="C427" s="162"/>
      <c r="D427" s="162"/>
      <c r="E427" s="162"/>
      <c r="F427" s="164"/>
      <c r="G427" s="165"/>
      <c r="H427" s="165"/>
      <c r="I427" s="165"/>
      <c r="J427" s="166"/>
      <c r="K427" s="165"/>
      <c r="L427" s="165"/>
      <c r="M427" s="165"/>
      <c r="N427" s="164"/>
      <c r="O427" s="164"/>
      <c r="P427" s="164"/>
      <c r="Q427" s="194"/>
    </row>
    <row r="428" spans="1:17" s="156" customFormat="1" ht="20.100000000000001" customHeight="1" x14ac:dyDescent="0.15">
      <c r="A428" s="162"/>
      <c r="B428" s="162"/>
      <c r="C428" s="162"/>
      <c r="D428" s="162"/>
      <c r="E428" s="162"/>
      <c r="F428" s="164"/>
      <c r="G428" s="165"/>
      <c r="H428" s="165"/>
      <c r="I428" s="165"/>
      <c r="J428" s="166"/>
      <c r="K428" s="165"/>
      <c r="L428" s="165"/>
      <c r="M428" s="165"/>
      <c r="N428" s="164"/>
      <c r="O428" s="164"/>
      <c r="P428" s="164"/>
      <c r="Q428" s="194"/>
    </row>
    <row r="429" spans="1:17" s="156" customFormat="1" ht="20.100000000000001" customHeight="1" x14ac:dyDescent="0.15">
      <c r="A429" s="162"/>
      <c r="B429" s="162"/>
      <c r="C429" s="162"/>
      <c r="D429" s="162"/>
      <c r="E429" s="162"/>
      <c r="F429" s="164"/>
      <c r="G429" s="165"/>
      <c r="H429" s="165"/>
      <c r="I429" s="165"/>
      <c r="J429" s="166"/>
      <c r="K429" s="165"/>
      <c r="L429" s="165"/>
      <c r="M429" s="165"/>
      <c r="N429" s="164"/>
      <c r="O429" s="164"/>
      <c r="P429" s="164"/>
      <c r="Q429" s="194"/>
    </row>
    <row r="430" spans="1:17" s="156" customFormat="1" ht="20.100000000000001" customHeight="1" x14ac:dyDescent="0.15">
      <c r="A430" s="162"/>
      <c r="B430" s="162"/>
      <c r="C430" s="162"/>
      <c r="D430" s="162"/>
      <c r="E430" s="162"/>
      <c r="F430" s="164"/>
      <c r="G430" s="165"/>
      <c r="H430" s="165"/>
      <c r="I430" s="165"/>
      <c r="J430" s="166"/>
      <c r="K430" s="165"/>
      <c r="L430" s="165"/>
      <c r="M430" s="165"/>
      <c r="N430" s="164"/>
      <c r="O430" s="164"/>
      <c r="P430" s="164"/>
      <c r="Q430" s="194"/>
    </row>
    <row r="431" spans="1:17" s="156" customFormat="1" ht="20.100000000000001" customHeight="1" x14ac:dyDescent="0.15">
      <c r="A431" s="162"/>
      <c r="B431" s="162"/>
      <c r="C431" s="162"/>
      <c r="D431" s="162"/>
      <c r="E431" s="162"/>
      <c r="F431" s="164"/>
      <c r="G431" s="165"/>
      <c r="H431" s="165"/>
      <c r="I431" s="165"/>
      <c r="J431" s="166"/>
      <c r="K431" s="165"/>
      <c r="L431" s="165"/>
      <c r="M431" s="165"/>
      <c r="N431" s="164"/>
      <c r="O431" s="164"/>
      <c r="P431" s="164"/>
      <c r="Q431" s="194"/>
    </row>
    <row r="432" spans="1:17" s="156" customFormat="1" ht="20.100000000000001" customHeight="1" x14ac:dyDescent="0.15">
      <c r="A432" s="162"/>
      <c r="B432" s="162"/>
      <c r="C432" s="162"/>
      <c r="D432" s="162"/>
      <c r="E432" s="162"/>
      <c r="F432" s="164"/>
      <c r="G432" s="165"/>
      <c r="H432" s="165"/>
      <c r="I432" s="165"/>
      <c r="J432" s="166"/>
      <c r="K432" s="165"/>
      <c r="L432" s="165"/>
      <c r="M432" s="165"/>
      <c r="N432" s="164"/>
      <c r="O432" s="164"/>
      <c r="P432" s="164"/>
      <c r="Q432" s="194"/>
    </row>
    <row r="433" spans="1:17" s="156" customFormat="1" ht="20.100000000000001" customHeight="1" x14ac:dyDescent="0.15">
      <c r="A433" s="162"/>
      <c r="B433" s="162"/>
      <c r="C433" s="162"/>
      <c r="D433" s="162"/>
      <c r="E433" s="162"/>
      <c r="F433" s="164"/>
      <c r="G433" s="165"/>
      <c r="H433" s="165"/>
      <c r="I433" s="165"/>
      <c r="J433" s="166"/>
      <c r="K433" s="165"/>
      <c r="L433" s="165"/>
      <c r="M433" s="165"/>
      <c r="N433" s="164"/>
      <c r="O433" s="164"/>
      <c r="P433" s="164"/>
      <c r="Q433" s="194"/>
    </row>
    <row r="434" spans="1:17" s="156" customFormat="1" ht="20.100000000000001" customHeight="1" x14ac:dyDescent="0.15">
      <c r="A434" s="162"/>
      <c r="B434" s="162"/>
      <c r="C434" s="162"/>
      <c r="D434" s="162"/>
      <c r="E434" s="162"/>
      <c r="F434" s="164"/>
      <c r="G434" s="165"/>
      <c r="H434" s="165"/>
      <c r="I434" s="165"/>
      <c r="J434" s="166"/>
      <c r="K434" s="165"/>
      <c r="L434" s="165"/>
      <c r="M434" s="165"/>
      <c r="N434" s="164"/>
      <c r="O434" s="164"/>
      <c r="P434" s="164"/>
      <c r="Q434" s="194"/>
    </row>
    <row r="435" spans="1:17" s="156" customFormat="1" ht="20.100000000000001" customHeight="1" x14ac:dyDescent="0.15">
      <c r="A435" s="162"/>
      <c r="B435" s="162"/>
      <c r="C435" s="162"/>
      <c r="D435" s="162"/>
      <c r="E435" s="162"/>
      <c r="F435" s="164"/>
      <c r="G435" s="165"/>
      <c r="H435" s="165"/>
      <c r="I435" s="165"/>
      <c r="J435" s="166"/>
      <c r="K435" s="165"/>
      <c r="L435" s="165"/>
      <c r="M435" s="165"/>
      <c r="N435" s="164"/>
      <c r="O435" s="164"/>
      <c r="P435" s="164"/>
      <c r="Q435" s="194"/>
    </row>
    <row r="436" spans="1:17" s="156" customFormat="1" ht="20.100000000000001" customHeight="1" x14ac:dyDescent="0.15">
      <c r="A436" s="162"/>
      <c r="B436" s="162"/>
      <c r="C436" s="162"/>
      <c r="D436" s="162"/>
      <c r="E436" s="162"/>
      <c r="F436" s="164"/>
      <c r="G436" s="165"/>
      <c r="H436" s="165"/>
      <c r="I436" s="165"/>
      <c r="J436" s="166"/>
      <c r="K436" s="165"/>
      <c r="L436" s="165"/>
      <c r="M436" s="165"/>
      <c r="N436" s="164"/>
      <c r="O436" s="164"/>
      <c r="P436" s="164"/>
      <c r="Q436" s="194"/>
    </row>
    <row r="437" spans="1:17" s="156" customFormat="1" ht="20.100000000000001" customHeight="1" x14ac:dyDescent="0.15">
      <c r="A437" s="162"/>
      <c r="B437" s="162"/>
      <c r="C437" s="162"/>
      <c r="D437" s="162"/>
      <c r="E437" s="162"/>
      <c r="F437" s="164"/>
      <c r="G437" s="165"/>
      <c r="H437" s="165"/>
      <c r="I437" s="165"/>
      <c r="J437" s="166"/>
      <c r="K437" s="165"/>
      <c r="L437" s="165"/>
      <c r="M437" s="165"/>
      <c r="N437" s="164"/>
      <c r="O437" s="164"/>
      <c r="P437" s="164"/>
      <c r="Q437" s="194"/>
    </row>
    <row r="438" spans="1:17" s="156" customFormat="1" ht="20.100000000000001" customHeight="1" x14ac:dyDescent="0.15">
      <c r="A438" s="162"/>
      <c r="B438" s="162"/>
      <c r="C438" s="162"/>
      <c r="D438" s="162"/>
      <c r="E438" s="162"/>
      <c r="F438" s="164"/>
      <c r="G438" s="165"/>
      <c r="H438" s="165"/>
      <c r="I438" s="165"/>
      <c r="J438" s="166"/>
      <c r="K438" s="165"/>
      <c r="L438" s="165"/>
      <c r="M438" s="165"/>
      <c r="N438" s="164"/>
      <c r="O438" s="164"/>
      <c r="P438" s="164"/>
      <c r="Q438" s="194"/>
    </row>
    <row r="439" spans="1:17" s="156" customFormat="1" ht="20.100000000000001" customHeight="1" x14ac:dyDescent="0.15">
      <c r="A439" s="162"/>
      <c r="B439" s="162"/>
      <c r="C439" s="162"/>
      <c r="D439" s="162"/>
      <c r="E439" s="162"/>
      <c r="F439" s="164"/>
      <c r="G439" s="165"/>
      <c r="H439" s="165"/>
      <c r="I439" s="165"/>
      <c r="J439" s="166"/>
      <c r="K439" s="165"/>
      <c r="L439" s="165"/>
      <c r="M439" s="165"/>
      <c r="N439" s="164"/>
      <c r="O439" s="164"/>
      <c r="P439" s="164"/>
      <c r="Q439" s="194"/>
    </row>
    <row r="440" spans="1:17" s="156" customFormat="1" ht="20.100000000000001" customHeight="1" x14ac:dyDescent="0.15">
      <c r="A440" s="162"/>
      <c r="B440" s="162"/>
      <c r="C440" s="162"/>
      <c r="D440" s="162"/>
      <c r="E440" s="162"/>
      <c r="F440" s="164"/>
      <c r="G440" s="165"/>
      <c r="H440" s="165"/>
      <c r="I440" s="165"/>
      <c r="J440" s="166"/>
      <c r="K440" s="165"/>
      <c r="L440" s="165"/>
      <c r="M440" s="165"/>
      <c r="N440" s="164"/>
      <c r="O440" s="164"/>
      <c r="P440" s="164"/>
      <c r="Q440" s="194"/>
    </row>
    <row r="441" spans="1:17" s="156" customFormat="1" ht="20.100000000000001" customHeight="1" x14ac:dyDescent="0.15">
      <c r="A441" s="162"/>
      <c r="B441" s="162"/>
      <c r="C441" s="162"/>
      <c r="D441" s="162"/>
      <c r="E441" s="162"/>
      <c r="F441" s="164"/>
      <c r="G441" s="165"/>
      <c r="H441" s="165"/>
      <c r="I441" s="165"/>
      <c r="J441" s="166"/>
      <c r="K441" s="165"/>
      <c r="L441" s="165"/>
      <c r="M441" s="165"/>
      <c r="N441" s="164"/>
      <c r="O441" s="164"/>
      <c r="P441" s="164"/>
      <c r="Q441" s="194"/>
    </row>
    <row r="442" spans="1:17" s="156" customFormat="1" ht="20.100000000000001" customHeight="1" x14ac:dyDescent="0.15">
      <c r="A442" s="162"/>
      <c r="B442" s="162"/>
      <c r="C442" s="162"/>
      <c r="D442" s="162"/>
      <c r="E442" s="162"/>
      <c r="F442" s="164"/>
      <c r="G442" s="165"/>
      <c r="H442" s="165"/>
      <c r="I442" s="165"/>
      <c r="J442" s="166"/>
      <c r="K442" s="165"/>
      <c r="L442" s="165"/>
      <c r="M442" s="165"/>
      <c r="N442" s="164"/>
      <c r="O442" s="164"/>
      <c r="P442" s="164"/>
      <c r="Q442" s="194"/>
    </row>
    <row r="443" spans="1:17" s="156" customFormat="1" ht="20.100000000000001" customHeight="1" x14ac:dyDescent="0.15">
      <c r="A443" s="162"/>
      <c r="B443" s="162"/>
      <c r="C443" s="162"/>
      <c r="D443" s="162"/>
      <c r="E443" s="162"/>
      <c r="F443" s="164"/>
      <c r="G443" s="165"/>
      <c r="H443" s="165"/>
      <c r="I443" s="165"/>
      <c r="J443" s="166"/>
      <c r="K443" s="165"/>
      <c r="L443" s="165"/>
      <c r="M443" s="165"/>
      <c r="N443" s="164"/>
      <c r="O443" s="164"/>
      <c r="P443" s="164"/>
      <c r="Q443" s="194"/>
    </row>
    <row r="444" spans="1:17" s="156" customFormat="1" ht="20.100000000000001" customHeight="1" x14ac:dyDescent="0.15">
      <c r="A444" s="162"/>
      <c r="B444" s="162"/>
      <c r="C444" s="162"/>
      <c r="D444" s="162"/>
      <c r="E444" s="162"/>
      <c r="F444" s="164"/>
      <c r="G444" s="165"/>
      <c r="H444" s="165"/>
      <c r="I444" s="165"/>
      <c r="J444" s="166"/>
      <c r="K444" s="165"/>
      <c r="L444" s="165"/>
      <c r="M444" s="165"/>
      <c r="N444" s="164"/>
      <c r="O444" s="164"/>
      <c r="P444" s="164"/>
      <c r="Q444" s="194"/>
    </row>
    <row r="445" spans="1:17" s="156" customFormat="1" ht="20.100000000000001" customHeight="1" x14ac:dyDescent="0.15">
      <c r="A445" s="162"/>
      <c r="B445" s="162"/>
      <c r="C445" s="162"/>
      <c r="D445" s="162"/>
      <c r="E445" s="162"/>
      <c r="F445" s="164"/>
      <c r="G445" s="165"/>
      <c r="H445" s="165"/>
      <c r="I445" s="165"/>
      <c r="J445" s="166"/>
      <c r="K445" s="165"/>
      <c r="L445" s="165"/>
      <c r="M445" s="165"/>
      <c r="N445" s="164"/>
      <c r="O445" s="164"/>
      <c r="P445" s="164"/>
      <c r="Q445" s="194"/>
    </row>
    <row r="446" spans="1:17" s="156" customFormat="1" ht="20.100000000000001" customHeight="1" x14ac:dyDescent="0.15">
      <c r="A446" s="162"/>
      <c r="B446" s="162"/>
      <c r="C446" s="162"/>
      <c r="D446" s="162"/>
      <c r="E446" s="162"/>
      <c r="F446" s="164"/>
      <c r="G446" s="165"/>
      <c r="H446" s="165"/>
      <c r="I446" s="165"/>
      <c r="J446" s="166"/>
      <c r="K446" s="165"/>
      <c r="L446" s="165"/>
      <c r="M446" s="165"/>
      <c r="N446" s="164"/>
      <c r="O446" s="164"/>
      <c r="P446" s="164"/>
      <c r="Q446" s="194"/>
    </row>
    <row r="447" spans="1:17" s="156" customFormat="1" ht="20.100000000000001" customHeight="1" x14ac:dyDescent="0.15">
      <c r="A447" s="162"/>
      <c r="B447" s="162"/>
      <c r="C447" s="162"/>
      <c r="D447" s="162"/>
      <c r="E447" s="162"/>
      <c r="F447" s="164"/>
      <c r="G447" s="165"/>
      <c r="H447" s="165"/>
      <c r="I447" s="165"/>
      <c r="J447" s="166"/>
      <c r="K447" s="165"/>
      <c r="L447" s="165"/>
      <c r="M447" s="165"/>
      <c r="N447" s="164"/>
      <c r="O447" s="164"/>
      <c r="P447" s="164"/>
      <c r="Q447" s="194"/>
    </row>
    <row r="448" spans="1:17" s="156" customFormat="1" ht="20.100000000000001" customHeight="1" x14ac:dyDescent="0.15">
      <c r="A448" s="162"/>
      <c r="B448" s="162"/>
      <c r="C448" s="162"/>
      <c r="D448" s="162"/>
      <c r="E448" s="162"/>
      <c r="F448" s="164"/>
      <c r="G448" s="165"/>
      <c r="H448" s="165"/>
      <c r="I448" s="165"/>
      <c r="J448" s="166"/>
      <c r="K448" s="165"/>
      <c r="L448" s="165"/>
      <c r="M448" s="165"/>
      <c r="N448" s="164"/>
      <c r="O448" s="164"/>
      <c r="P448" s="164"/>
      <c r="Q448" s="194"/>
    </row>
    <row r="449" spans="1:17" s="156" customFormat="1" ht="20.100000000000001" customHeight="1" x14ac:dyDescent="0.15">
      <c r="A449" s="162"/>
      <c r="B449" s="162"/>
      <c r="C449" s="162"/>
      <c r="D449" s="162"/>
      <c r="E449" s="162"/>
      <c r="F449" s="164"/>
      <c r="G449" s="165"/>
      <c r="H449" s="165"/>
      <c r="I449" s="165"/>
      <c r="J449" s="166"/>
      <c r="K449" s="165"/>
      <c r="L449" s="165"/>
      <c r="M449" s="165"/>
      <c r="N449" s="164"/>
      <c r="O449" s="164"/>
      <c r="P449" s="164"/>
      <c r="Q449" s="194"/>
    </row>
    <row r="450" spans="1:17" s="156" customFormat="1" ht="20.100000000000001" customHeight="1" x14ac:dyDescent="0.15">
      <c r="A450" s="162"/>
      <c r="B450" s="162"/>
      <c r="C450" s="162"/>
      <c r="D450" s="162"/>
      <c r="E450" s="162"/>
      <c r="F450" s="164"/>
      <c r="G450" s="165"/>
      <c r="H450" s="165"/>
      <c r="I450" s="165"/>
      <c r="J450" s="166"/>
      <c r="K450" s="165"/>
      <c r="L450" s="165"/>
      <c r="M450" s="165"/>
      <c r="N450" s="164"/>
      <c r="O450" s="164"/>
      <c r="P450" s="164"/>
      <c r="Q450" s="194"/>
    </row>
    <row r="451" spans="1:17" s="156" customFormat="1" ht="20.100000000000001" customHeight="1" x14ac:dyDescent="0.15">
      <c r="A451" s="162"/>
      <c r="B451" s="162"/>
      <c r="C451" s="162"/>
      <c r="D451" s="162"/>
      <c r="E451" s="162"/>
      <c r="F451" s="164"/>
      <c r="G451" s="165"/>
      <c r="H451" s="165"/>
      <c r="I451" s="165"/>
      <c r="J451" s="166"/>
      <c r="K451" s="165"/>
      <c r="L451" s="165"/>
      <c r="M451" s="165"/>
      <c r="N451" s="164"/>
      <c r="O451" s="164"/>
      <c r="P451" s="164"/>
      <c r="Q451" s="194"/>
    </row>
    <row r="452" spans="1:17" s="156" customFormat="1" ht="20.100000000000001" customHeight="1" x14ac:dyDescent="0.15">
      <c r="A452" s="162"/>
      <c r="B452" s="162"/>
      <c r="C452" s="162"/>
      <c r="D452" s="162"/>
      <c r="E452" s="162"/>
      <c r="F452" s="164"/>
      <c r="G452" s="165"/>
      <c r="H452" s="165"/>
      <c r="I452" s="165"/>
      <c r="J452" s="166"/>
      <c r="K452" s="165"/>
      <c r="L452" s="165"/>
      <c r="M452" s="165"/>
      <c r="N452" s="164"/>
      <c r="O452" s="164"/>
      <c r="P452" s="164"/>
      <c r="Q452" s="194"/>
    </row>
    <row r="453" spans="1:17" s="156" customFormat="1" ht="20.100000000000001" customHeight="1" x14ac:dyDescent="0.15">
      <c r="A453" s="162"/>
      <c r="B453" s="162"/>
      <c r="C453" s="162"/>
      <c r="D453" s="162"/>
      <c r="E453" s="162"/>
      <c r="F453" s="164"/>
      <c r="G453" s="165"/>
      <c r="H453" s="165"/>
      <c r="I453" s="165"/>
      <c r="J453" s="166"/>
      <c r="K453" s="165"/>
      <c r="L453" s="165"/>
      <c r="M453" s="165"/>
      <c r="N453" s="164"/>
      <c r="O453" s="164"/>
      <c r="P453" s="164"/>
      <c r="Q453" s="194"/>
    </row>
    <row r="454" spans="1:17" s="156" customFormat="1" ht="20.100000000000001" customHeight="1" x14ac:dyDescent="0.15">
      <c r="A454" s="162"/>
      <c r="B454" s="162"/>
      <c r="C454" s="162"/>
      <c r="D454" s="162"/>
      <c r="E454" s="162"/>
      <c r="F454" s="164"/>
      <c r="G454" s="165"/>
      <c r="H454" s="165"/>
      <c r="I454" s="165"/>
      <c r="J454" s="166"/>
      <c r="K454" s="165"/>
      <c r="L454" s="165"/>
      <c r="M454" s="165"/>
      <c r="N454" s="164"/>
      <c r="O454" s="164"/>
      <c r="P454" s="164"/>
      <c r="Q454" s="194"/>
    </row>
    <row r="455" spans="1:17" s="156" customFormat="1" ht="20.100000000000001" customHeight="1" x14ac:dyDescent="0.15">
      <c r="A455" s="162"/>
      <c r="B455" s="162"/>
      <c r="C455" s="162"/>
      <c r="D455" s="162"/>
      <c r="E455" s="162"/>
      <c r="F455" s="164"/>
      <c r="G455" s="165"/>
      <c r="H455" s="165"/>
      <c r="I455" s="165"/>
      <c r="J455" s="166"/>
      <c r="K455" s="165"/>
      <c r="L455" s="165"/>
      <c r="M455" s="165"/>
      <c r="N455" s="164"/>
      <c r="O455" s="164"/>
      <c r="P455" s="164"/>
      <c r="Q455" s="194"/>
    </row>
    <row r="456" spans="1:17" s="156" customFormat="1" ht="20.100000000000001" customHeight="1" x14ac:dyDescent="0.15">
      <c r="A456" s="162"/>
      <c r="B456" s="162"/>
      <c r="C456" s="162"/>
      <c r="D456" s="162"/>
      <c r="E456" s="162"/>
      <c r="F456" s="164"/>
      <c r="G456" s="165"/>
      <c r="H456" s="165"/>
      <c r="I456" s="165"/>
      <c r="J456" s="166"/>
      <c r="K456" s="165"/>
      <c r="L456" s="165"/>
      <c r="M456" s="165"/>
      <c r="N456" s="164"/>
      <c r="O456" s="164"/>
      <c r="P456" s="164"/>
      <c r="Q456" s="194"/>
    </row>
    <row r="457" spans="1:17" s="156" customFormat="1" ht="20.100000000000001" customHeight="1" x14ac:dyDescent="0.15">
      <c r="A457" s="162"/>
      <c r="B457" s="162"/>
      <c r="C457" s="162"/>
      <c r="D457" s="162"/>
      <c r="E457" s="162"/>
      <c r="F457" s="164"/>
      <c r="G457" s="165"/>
      <c r="H457" s="165"/>
      <c r="I457" s="165"/>
      <c r="J457" s="166"/>
      <c r="K457" s="165"/>
      <c r="L457" s="165"/>
      <c r="M457" s="165"/>
      <c r="N457" s="164"/>
      <c r="O457" s="164"/>
      <c r="P457" s="164"/>
      <c r="Q457" s="194"/>
    </row>
    <row r="458" spans="1:17" s="156" customFormat="1" ht="20.100000000000001" customHeight="1" x14ac:dyDescent="0.15">
      <c r="A458" s="162"/>
      <c r="B458" s="162"/>
      <c r="C458" s="162"/>
      <c r="D458" s="162"/>
      <c r="E458" s="162"/>
      <c r="F458" s="164"/>
      <c r="G458" s="165"/>
      <c r="H458" s="165"/>
      <c r="I458" s="165"/>
      <c r="J458" s="166"/>
      <c r="K458" s="165"/>
      <c r="L458" s="165"/>
      <c r="M458" s="165"/>
      <c r="N458" s="164"/>
      <c r="O458" s="164"/>
      <c r="P458" s="164"/>
      <c r="Q458" s="194"/>
    </row>
    <row r="459" spans="1:17" s="156" customFormat="1" ht="20.100000000000001" customHeight="1" x14ac:dyDescent="0.15">
      <c r="A459" s="162"/>
      <c r="B459" s="162"/>
      <c r="C459" s="162"/>
      <c r="D459" s="162"/>
      <c r="E459" s="162"/>
      <c r="F459" s="164"/>
      <c r="G459" s="165"/>
      <c r="H459" s="165"/>
      <c r="I459" s="165"/>
      <c r="J459" s="166"/>
      <c r="K459" s="165"/>
      <c r="L459" s="165"/>
      <c r="M459" s="165"/>
      <c r="N459" s="164"/>
      <c r="O459" s="164"/>
      <c r="P459" s="164"/>
      <c r="Q459" s="194"/>
    </row>
    <row r="460" spans="1:17" s="156" customFormat="1" ht="20.100000000000001" customHeight="1" x14ac:dyDescent="0.15">
      <c r="A460" s="162"/>
      <c r="B460" s="162"/>
      <c r="C460" s="162"/>
      <c r="D460" s="162"/>
      <c r="E460" s="162"/>
      <c r="F460" s="164"/>
      <c r="G460" s="165"/>
      <c r="H460" s="165"/>
      <c r="I460" s="165"/>
      <c r="J460" s="166"/>
      <c r="K460" s="165"/>
      <c r="L460" s="165"/>
      <c r="M460" s="165"/>
      <c r="N460" s="164"/>
      <c r="O460" s="164"/>
      <c r="P460" s="164"/>
      <c r="Q460" s="194"/>
    </row>
    <row r="461" spans="1:17" s="156" customFormat="1" ht="20.100000000000001" customHeight="1" x14ac:dyDescent="0.15">
      <c r="A461" s="162"/>
      <c r="B461" s="162"/>
      <c r="C461" s="162"/>
      <c r="D461" s="162"/>
      <c r="E461" s="162"/>
      <c r="F461" s="164"/>
      <c r="G461" s="165"/>
      <c r="H461" s="165"/>
      <c r="I461" s="165"/>
      <c r="J461" s="166"/>
      <c r="K461" s="165"/>
      <c r="L461" s="165"/>
      <c r="M461" s="165"/>
      <c r="N461" s="164"/>
      <c r="O461" s="164"/>
      <c r="P461" s="164"/>
      <c r="Q461" s="194"/>
    </row>
    <row r="462" spans="1:17" s="156" customFormat="1" ht="20.100000000000001" customHeight="1" x14ac:dyDescent="0.15">
      <c r="A462" s="162"/>
      <c r="B462" s="162"/>
      <c r="C462" s="162"/>
      <c r="D462" s="162"/>
      <c r="E462" s="162"/>
      <c r="F462" s="164"/>
      <c r="G462" s="165"/>
      <c r="H462" s="165"/>
      <c r="I462" s="165"/>
      <c r="J462" s="166"/>
      <c r="K462" s="165"/>
      <c r="L462" s="165"/>
      <c r="M462" s="165"/>
      <c r="N462" s="164"/>
      <c r="O462" s="164"/>
      <c r="P462" s="164"/>
      <c r="Q462" s="194"/>
    </row>
    <row r="463" spans="1:17" s="156" customFormat="1" ht="20.100000000000001" customHeight="1" x14ac:dyDescent="0.15">
      <c r="A463" s="162"/>
      <c r="B463" s="162"/>
      <c r="C463" s="162"/>
      <c r="D463" s="162"/>
      <c r="E463" s="162"/>
      <c r="F463" s="164"/>
      <c r="G463" s="165"/>
      <c r="H463" s="165"/>
      <c r="I463" s="165"/>
      <c r="J463" s="166"/>
      <c r="K463" s="165"/>
      <c r="L463" s="165"/>
      <c r="M463" s="165"/>
      <c r="N463" s="164"/>
      <c r="O463" s="164"/>
      <c r="P463" s="164"/>
      <c r="Q463" s="194"/>
    </row>
    <row r="464" spans="1:17" s="156" customFormat="1" ht="20.100000000000001" customHeight="1" x14ac:dyDescent="0.15">
      <c r="A464" s="162"/>
      <c r="B464" s="162"/>
      <c r="C464" s="162"/>
      <c r="D464" s="162"/>
      <c r="E464" s="162"/>
      <c r="F464" s="164"/>
      <c r="G464" s="165"/>
      <c r="H464" s="165"/>
      <c r="I464" s="165"/>
      <c r="J464" s="166"/>
      <c r="K464" s="165"/>
      <c r="L464" s="165"/>
      <c r="M464" s="165"/>
      <c r="N464" s="164"/>
      <c r="O464" s="164"/>
      <c r="P464" s="164"/>
      <c r="Q464" s="194"/>
    </row>
    <row r="465" spans="1:17" s="156" customFormat="1" ht="20.100000000000001" customHeight="1" x14ac:dyDescent="0.15">
      <c r="A465" s="162"/>
      <c r="B465" s="162"/>
      <c r="C465" s="162"/>
      <c r="D465" s="162"/>
      <c r="E465" s="162"/>
      <c r="F465" s="164"/>
      <c r="G465" s="165"/>
      <c r="H465" s="165"/>
      <c r="I465" s="165"/>
      <c r="J465" s="166"/>
      <c r="K465" s="165"/>
      <c r="L465" s="165"/>
      <c r="M465" s="165"/>
      <c r="N465" s="164"/>
      <c r="O465" s="164"/>
      <c r="P465" s="164"/>
      <c r="Q465" s="194"/>
    </row>
    <row r="466" spans="1:17" s="156" customFormat="1" ht="20.100000000000001" customHeight="1" x14ac:dyDescent="0.15">
      <c r="A466" s="162"/>
      <c r="B466" s="162"/>
      <c r="C466" s="162"/>
      <c r="D466" s="162"/>
      <c r="E466" s="162"/>
      <c r="F466" s="164"/>
      <c r="G466" s="165"/>
      <c r="H466" s="165"/>
      <c r="I466" s="165"/>
      <c r="J466" s="166"/>
      <c r="K466" s="165"/>
      <c r="L466" s="165"/>
      <c r="M466" s="165"/>
      <c r="N466" s="164"/>
      <c r="O466" s="164"/>
      <c r="P466" s="164"/>
      <c r="Q466" s="194"/>
    </row>
    <row r="467" spans="1:17" s="156" customFormat="1" ht="20.100000000000001" customHeight="1" x14ac:dyDescent="0.15">
      <c r="A467" s="162"/>
      <c r="B467" s="162"/>
      <c r="C467" s="162"/>
      <c r="D467" s="162"/>
      <c r="E467" s="162"/>
      <c r="F467" s="164"/>
      <c r="G467" s="165"/>
      <c r="H467" s="165"/>
      <c r="I467" s="165"/>
      <c r="J467" s="166"/>
      <c r="K467" s="165"/>
      <c r="L467" s="165"/>
      <c r="M467" s="165"/>
      <c r="N467" s="164"/>
      <c r="O467" s="164"/>
      <c r="P467" s="164"/>
      <c r="Q467" s="194"/>
    </row>
    <row r="468" spans="1:17" s="156" customFormat="1" ht="20.100000000000001" customHeight="1" x14ac:dyDescent="0.15">
      <c r="A468" s="162"/>
      <c r="B468" s="162"/>
      <c r="C468" s="162"/>
      <c r="D468" s="162"/>
      <c r="E468" s="162"/>
      <c r="F468" s="164"/>
      <c r="G468" s="165"/>
      <c r="H468" s="165"/>
      <c r="I468" s="165"/>
      <c r="J468" s="166"/>
      <c r="K468" s="165"/>
      <c r="L468" s="165"/>
      <c r="M468" s="165"/>
      <c r="N468" s="164"/>
      <c r="O468" s="164"/>
      <c r="P468" s="164"/>
      <c r="Q468" s="194"/>
    </row>
    <row r="469" spans="1:17" s="156" customFormat="1" ht="20.100000000000001" customHeight="1" x14ac:dyDescent="0.15">
      <c r="A469" s="162"/>
      <c r="B469" s="162"/>
      <c r="C469" s="162"/>
      <c r="D469" s="162"/>
      <c r="E469" s="162"/>
      <c r="F469" s="164"/>
      <c r="G469" s="165"/>
      <c r="H469" s="165"/>
      <c r="I469" s="165"/>
      <c r="J469" s="166"/>
      <c r="K469" s="165"/>
      <c r="L469" s="165"/>
      <c r="M469" s="165"/>
      <c r="N469" s="164"/>
      <c r="O469" s="164"/>
      <c r="P469" s="164"/>
      <c r="Q469" s="194"/>
    </row>
    <row r="470" spans="1:17" s="156" customFormat="1" ht="20.100000000000001" customHeight="1" x14ac:dyDescent="0.15">
      <c r="A470" s="162"/>
      <c r="B470" s="162"/>
      <c r="C470" s="162"/>
      <c r="D470" s="162"/>
      <c r="E470" s="162"/>
      <c r="F470" s="164"/>
      <c r="G470" s="165"/>
      <c r="H470" s="165"/>
      <c r="I470" s="165"/>
      <c r="J470" s="166"/>
      <c r="K470" s="165"/>
      <c r="L470" s="165"/>
      <c r="M470" s="165"/>
      <c r="N470" s="164"/>
      <c r="O470" s="164"/>
      <c r="P470" s="164"/>
      <c r="Q470" s="194"/>
    </row>
    <row r="471" spans="1:17" s="156" customFormat="1" ht="20.100000000000001" customHeight="1" x14ac:dyDescent="0.15">
      <c r="A471" s="162"/>
      <c r="B471" s="162"/>
      <c r="C471" s="162"/>
      <c r="D471" s="162"/>
      <c r="E471" s="162"/>
      <c r="F471" s="164"/>
      <c r="G471" s="165"/>
      <c r="H471" s="165"/>
      <c r="I471" s="165"/>
      <c r="J471" s="166"/>
      <c r="K471" s="165"/>
      <c r="L471" s="165"/>
      <c r="M471" s="165"/>
      <c r="N471" s="164"/>
      <c r="O471" s="164"/>
      <c r="P471" s="164"/>
      <c r="Q471" s="194"/>
    </row>
    <row r="472" spans="1:17" s="156" customFormat="1" ht="20.100000000000001" customHeight="1" x14ac:dyDescent="0.15">
      <c r="A472" s="162"/>
      <c r="B472" s="162"/>
      <c r="C472" s="162"/>
      <c r="D472" s="162"/>
      <c r="E472" s="162"/>
      <c r="F472" s="164"/>
      <c r="G472" s="165"/>
      <c r="H472" s="165"/>
      <c r="I472" s="165"/>
      <c r="J472" s="166"/>
      <c r="K472" s="165"/>
      <c r="L472" s="165"/>
      <c r="M472" s="165"/>
      <c r="N472" s="164"/>
      <c r="O472" s="164"/>
      <c r="P472" s="164"/>
      <c r="Q472" s="194"/>
    </row>
    <row r="473" spans="1:17" s="156" customFormat="1" ht="20.100000000000001" customHeight="1" x14ac:dyDescent="0.15">
      <c r="A473" s="162"/>
      <c r="B473" s="162"/>
      <c r="C473" s="162"/>
      <c r="D473" s="162"/>
      <c r="E473" s="162"/>
      <c r="F473" s="164"/>
      <c r="G473" s="165"/>
      <c r="H473" s="165"/>
      <c r="I473" s="165"/>
      <c r="J473" s="166"/>
      <c r="K473" s="165"/>
      <c r="L473" s="165"/>
      <c r="M473" s="165"/>
      <c r="N473" s="164"/>
      <c r="O473" s="164"/>
      <c r="P473" s="164"/>
      <c r="Q473" s="194"/>
    </row>
    <row r="474" spans="1:17" s="156" customFormat="1" ht="20.100000000000001" customHeight="1" x14ac:dyDescent="0.15">
      <c r="A474" s="162"/>
      <c r="B474" s="162"/>
      <c r="C474" s="162"/>
      <c r="D474" s="162"/>
      <c r="E474" s="162"/>
      <c r="F474" s="164"/>
      <c r="G474" s="165"/>
      <c r="H474" s="165"/>
      <c r="I474" s="165"/>
      <c r="J474" s="166"/>
      <c r="K474" s="165"/>
      <c r="L474" s="165"/>
      <c r="M474" s="165"/>
      <c r="N474" s="164"/>
      <c r="O474" s="164"/>
      <c r="P474" s="164"/>
      <c r="Q474" s="194"/>
    </row>
    <row r="475" spans="1:17" s="156" customFormat="1" ht="20.100000000000001" customHeight="1" x14ac:dyDescent="0.15">
      <c r="A475" s="162"/>
      <c r="B475" s="162"/>
      <c r="C475" s="162"/>
      <c r="D475" s="162"/>
      <c r="E475" s="162"/>
      <c r="F475" s="164"/>
      <c r="G475" s="165"/>
      <c r="H475" s="165"/>
      <c r="I475" s="165"/>
      <c r="J475" s="166"/>
      <c r="K475" s="165"/>
      <c r="L475" s="165"/>
      <c r="M475" s="165"/>
      <c r="N475" s="164"/>
      <c r="O475" s="164"/>
      <c r="P475" s="164"/>
      <c r="Q475" s="194"/>
    </row>
    <row r="476" spans="1:17" s="156" customFormat="1" ht="20.100000000000001" customHeight="1" x14ac:dyDescent="0.15">
      <c r="A476" s="162"/>
      <c r="B476" s="162"/>
      <c r="C476" s="162"/>
      <c r="D476" s="162"/>
      <c r="E476" s="162"/>
      <c r="F476" s="164"/>
      <c r="G476" s="165"/>
      <c r="H476" s="165"/>
      <c r="I476" s="165"/>
      <c r="J476" s="166"/>
      <c r="K476" s="165"/>
      <c r="L476" s="165"/>
      <c r="M476" s="165"/>
      <c r="N476" s="164"/>
      <c r="O476" s="164"/>
      <c r="P476" s="164"/>
      <c r="Q476" s="194"/>
    </row>
    <row r="477" spans="1:17" s="156" customFormat="1" ht="20.100000000000001" customHeight="1" x14ac:dyDescent="0.15">
      <c r="A477" s="162"/>
      <c r="B477" s="162"/>
      <c r="C477" s="162"/>
      <c r="D477" s="162"/>
      <c r="E477" s="162"/>
      <c r="F477" s="164"/>
      <c r="G477" s="165"/>
      <c r="H477" s="165"/>
      <c r="I477" s="165"/>
      <c r="J477" s="166"/>
      <c r="K477" s="165"/>
      <c r="L477" s="165"/>
      <c r="M477" s="165"/>
      <c r="N477" s="164"/>
      <c r="O477" s="164"/>
      <c r="P477" s="164"/>
      <c r="Q477" s="194"/>
    </row>
    <row r="478" spans="1:17" s="156" customFormat="1" ht="20.100000000000001" customHeight="1" x14ac:dyDescent="0.15">
      <c r="A478" s="162"/>
      <c r="B478" s="162"/>
      <c r="C478" s="162"/>
      <c r="D478" s="162"/>
      <c r="E478" s="162"/>
      <c r="F478" s="164"/>
      <c r="G478" s="165"/>
      <c r="H478" s="165"/>
      <c r="I478" s="165"/>
      <c r="J478" s="166"/>
      <c r="K478" s="165"/>
      <c r="L478" s="165"/>
      <c r="M478" s="165"/>
      <c r="N478" s="164"/>
      <c r="O478" s="164"/>
      <c r="P478" s="164"/>
      <c r="Q478" s="194"/>
    </row>
    <row r="479" spans="1:17" s="156" customFormat="1" ht="20.100000000000001" customHeight="1" x14ac:dyDescent="0.15">
      <c r="A479" s="162"/>
      <c r="B479" s="162"/>
      <c r="C479" s="162"/>
      <c r="D479" s="162"/>
      <c r="E479" s="162"/>
      <c r="F479" s="164"/>
      <c r="G479" s="165"/>
      <c r="H479" s="165"/>
      <c r="I479" s="165"/>
      <c r="J479" s="166"/>
      <c r="K479" s="165"/>
      <c r="L479" s="165"/>
      <c r="M479" s="165"/>
      <c r="N479" s="164"/>
      <c r="O479" s="164"/>
      <c r="P479" s="164"/>
      <c r="Q479" s="194"/>
    </row>
    <row r="480" spans="1:17" s="156" customFormat="1" ht="20.100000000000001" customHeight="1" x14ac:dyDescent="0.15">
      <c r="A480" s="162"/>
      <c r="B480" s="162"/>
      <c r="C480" s="162"/>
      <c r="D480" s="162"/>
      <c r="E480" s="162"/>
      <c r="F480" s="164"/>
      <c r="G480" s="165"/>
      <c r="H480" s="165"/>
      <c r="I480" s="165"/>
      <c r="J480" s="166"/>
      <c r="K480" s="165"/>
      <c r="L480" s="165"/>
      <c r="M480" s="165"/>
      <c r="N480" s="164"/>
      <c r="O480" s="164"/>
      <c r="P480" s="164"/>
      <c r="Q480" s="194"/>
    </row>
    <row r="481" spans="1:17" s="156" customFormat="1" ht="20.100000000000001" customHeight="1" x14ac:dyDescent="0.15">
      <c r="A481" s="162"/>
      <c r="B481" s="162"/>
      <c r="C481" s="162"/>
      <c r="D481" s="162"/>
      <c r="E481" s="162"/>
      <c r="F481" s="164"/>
      <c r="G481" s="165"/>
      <c r="H481" s="165"/>
      <c r="I481" s="165"/>
      <c r="J481" s="166"/>
      <c r="K481" s="165"/>
      <c r="L481" s="165"/>
      <c r="M481" s="165"/>
      <c r="N481" s="164"/>
      <c r="O481" s="164"/>
      <c r="P481" s="164"/>
      <c r="Q481" s="194"/>
    </row>
    <row r="482" spans="1:17" s="156" customFormat="1" ht="20.100000000000001" customHeight="1" x14ac:dyDescent="0.15">
      <c r="A482" s="162"/>
      <c r="B482" s="162"/>
      <c r="C482" s="162"/>
      <c r="D482" s="162"/>
      <c r="E482" s="162"/>
      <c r="F482" s="164"/>
      <c r="G482" s="165"/>
      <c r="H482" s="165"/>
      <c r="I482" s="165"/>
      <c r="J482" s="166"/>
      <c r="K482" s="165"/>
      <c r="L482" s="165"/>
      <c r="M482" s="165"/>
      <c r="N482" s="164"/>
      <c r="O482" s="164"/>
      <c r="P482" s="164"/>
      <c r="Q482" s="194"/>
    </row>
    <row r="483" spans="1:17" s="156" customFormat="1" ht="20.100000000000001" customHeight="1" x14ac:dyDescent="0.15">
      <c r="A483" s="162"/>
      <c r="B483" s="162"/>
      <c r="C483" s="162"/>
      <c r="D483" s="162"/>
      <c r="E483" s="162"/>
      <c r="F483" s="164"/>
      <c r="G483" s="165"/>
      <c r="H483" s="165"/>
      <c r="I483" s="165"/>
      <c r="J483" s="166"/>
      <c r="K483" s="165"/>
      <c r="L483" s="165"/>
      <c r="M483" s="165"/>
      <c r="N483" s="164"/>
      <c r="O483" s="164"/>
      <c r="P483" s="164"/>
      <c r="Q483" s="194"/>
    </row>
    <row r="484" spans="1:17" s="156" customFormat="1" ht="20.100000000000001" customHeight="1" x14ac:dyDescent="0.15">
      <c r="A484" s="162"/>
      <c r="B484" s="162"/>
      <c r="C484" s="162"/>
      <c r="D484" s="162"/>
      <c r="E484" s="162"/>
      <c r="F484" s="164"/>
      <c r="G484" s="165"/>
      <c r="H484" s="165"/>
      <c r="I484" s="165"/>
      <c r="J484" s="166"/>
      <c r="K484" s="165"/>
      <c r="L484" s="165"/>
      <c r="M484" s="165"/>
      <c r="N484" s="164"/>
      <c r="O484" s="164"/>
      <c r="P484" s="164"/>
      <c r="Q484" s="194"/>
    </row>
    <row r="485" spans="1:17" s="156" customFormat="1" ht="20.100000000000001" customHeight="1" x14ac:dyDescent="0.15">
      <c r="A485" s="162"/>
      <c r="B485" s="162"/>
      <c r="C485" s="162"/>
      <c r="D485" s="162"/>
      <c r="E485" s="162"/>
      <c r="F485" s="164"/>
      <c r="G485" s="165"/>
      <c r="H485" s="165"/>
      <c r="I485" s="165"/>
      <c r="J485" s="166"/>
      <c r="K485" s="165"/>
      <c r="L485" s="165"/>
      <c r="M485" s="165"/>
      <c r="N485" s="164"/>
      <c r="O485" s="164"/>
      <c r="P485" s="164"/>
      <c r="Q485" s="194"/>
    </row>
    <row r="486" spans="1:17" s="156" customFormat="1" ht="20.100000000000001" customHeight="1" x14ac:dyDescent="0.15">
      <c r="A486" s="162"/>
      <c r="B486" s="162"/>
      <c r="C486" s="162"/>
      <c r="D486" s="162"/>
      <c r="E486" s="162"/>
      <c r="F486" s="164"/>
      <c r="G486" s="165"/>
      <c r="H486" s="165"/>
      <c r="I486" s="165"/>
      <c r="J486" s="166"/>
      <c r="K486" s="165"/>
      <c r="L486" s="165"/>
      <c r="M486" s="165"/>
      <c r="N486" s="164"/>
      <c r="O486" s="164"/>
      <c r="P486" s="164"/>
      <c r="Q486" s="194"/>
    </row>
    <row r="487" spans="1:17" s="156" customFormat="1" ht="20.100000000000001" customHeight="1" x14ac:dyDescent="0.15">
      <c r="A487" s="162"/>
      <c r="B487" s="162"/>
      <c r="C487" s="162"/>
      <c r="D487" s="162"/>
      <c r="E487" s="162"/>
      <c r="F487" s="164"/>
      <c r="G487" s="165"/>
      <c r="H487" s="165"/>
      <c r="I487" s="165"/>
      <c r="J487" s="166"/>
      <c r="K487" s="165"/>
      <c r="L487" s="165"/>
      <c r="M487" s="165"/>
      <c r="N487" s="164"/>
      <c r="O487" s="164"/>
      <c r="P487" s="164"/>
      <c r="Q487" s="194"/>
    </row>
    <row r="488" spans="1:17" s="156" customFormat="1" ht="20.100000000000001" customHeight="1" x14ac:dyDescent="0.15">
      <c r="A488" s="162"/>
      <c r="B488" s="162"/>
      <c r="C488" s="162"/>
      <c r="D488" s="162"/>
      <c r="E488" s="162"/>
      <c r="F488" s="164"/>
      <c r="G488" s="165"/>
      <c r="H488" s="165"/>
      <c r="I488" s="165"/>
      <c r="J488" s="166"/>
      <c r="K488" s="165"/>
      <c r="L488" s="165"/>
      <c r="M488" s="165"/>
      <c r="N488" s="164"/>
      <c r="O488" s="164"/>
      <c r="P488" s="164"/>
      <c r="Q488" s="194"/>
    </row>
    <row r="489" spans="1:17" s="156" customFormat="1" ht="20.100000000000001" customHeight="1" x14ac:dyDescent="0.15">
      <c r="A489" s="162"/>
      <c r="B489" s="162"/>
      <c r="C489" s="162"/>
      <c r="D489" s="162"/>
      <c r="E489" s="162"/>
      <c r="F489" s="164"/>
      <c r="G489" s="165"/>
      <c r="H489" s="165"/>
      <c r="I489" s="165"/>
      <c r="J489" s="166"/>
      <c r="K489" s="165"/>
      <c r="L489" s="165"/>
      <c r="M489" s="165"/>
      <c r="N489" s="164"/>
      <c r="O489" s="164"/>
      <c r="P489" s="164"/>
      <c r="Q489" s="194"/>
    </row>
    <row r="490" spans="1:17" s="156" customFormat="1" ht="20.100000000000001" customHeight="1" x14ac:dyDescent="0.15">
      <c r="A490" s="162"/>
      <c r="B490" s="162"/>
      <c r="C490" s="162"/>
      <c r="D490" s="162"/>
      <c r="E490" s="162"/>
      <c r="F490" s="164"/>
      <c r="G490" s="165"/>
      <c r="H490" s="165"/>
      <c r="I490" s="165"/>
      <c r="J490" s="166"/>
      <c r="K490" s="165"/>
      <c r="L490" s="165"/>
      <c r="M490" s="165"/>
      <c r="N490" s="164"/>
      <c r="O490" s="164"/>
      <c r="P490" s="164"/>
      <c r="Q490" s="194"/>
    </row>
    <row r="491" spans="1:17" s="156" customFormat="1" ht="20.100000000000001" customHeight="1" x14ac:dyDescent="0.15">
      <c r="A491" s="162"/>
      <c r="B491" s="162"/>
      <c r="C491" s="162"/>
      <c r="D491" s="162"/>
      <c r="E491" s="162"/>
      <c r="F491" s="164"/>
      <c r="G491" s="165"/>
      <c r="H491" s="165"/>
      <c r="I491" s="165"/>
      <c r="J491" s="166"/>
      <c r="K491" s="165"/>
      <c r="L491" s="165"/>
      <c r="M491" s="165"/>
      <c r="N491" s="164"/>
      <c r="O491" s="164"/>
      <c r="P491" s="164"/>
      <c r="Q491" s="194"/>
    </row>
    <row r="492" spans="1:17" s="156" customFormat="1" ht="20.100000000000001" customHeight="1" x14ac:dyDescent="0.15">
      <c r="A492" s="162"/>
      <c r="B492" s="162"/>
      <c r="C492" s="162"/>
      <c r="D492" s="162"/>
      <c r="E492" s="162"/>
      <c r="F492" s="164"/>
      <c r="G492" s="165"/>
      <c r="H492" s="165"/>
      <c r="I492" s="165"/>
      <c r="J492" s="166"/>
      <c r="K492" s="165"/>
      <c r="L492" s="165"/>
      <c r="M492" s="165"/>
      <c r="N492" s="164"/>
      <c r="O492" s="164"/>
      <c r="P492" s="164"/>
      <c r="Q492" s="194"/>
    </row>
    <row r="493" spans="1:17" s="156" customFormat="1" ht="20.100000000000001" customHeight="1" x14ac:dyDescent="0.15">
      <c r="A493" s="162"/>
      <c r="B493" s="162"/>
      <c r="C493" s="162"/>
      <c r="D493" s="162"/>
      <c r="E493" s="162"/>
      <c r="F493" s="164"/>
      <c r="G493" s="165"/>
      <c r="H493" s="165"/>
      <c r="I493" s="165"/>
      <c r="J493" s="166"/>
      <c r="K493" s="165"/>
      <c r="L493" s="165"/>
      <c r="M493" s="165"/>
      <c r="N493" s="164"/>
      <c r="O493" s="164"/>
      <c r="P493" s="164"/>
      <c r="Q493" s="194"/>
    </row>
    <row r="494" spans="1:17" s="156" customFormat="1" ht="20.100000000000001" customHeight="1" x14ac:dyDescent="0.15">
      <c r="A494" s="162"/>
      <c r="B494" s="162"/>
      <c r="C494" s="162"/>
      <c r="D494" s="162"/>
      <c r="E494" s="162"/>
      <c r="F494" s="164"/>
      <c r="G494" s="165"/>
      <c r="H494" s="165"/>
      <c r="I494" s="165"/>
      <c r="J494" s="166"/>
      <c r="K494" s="165"/>
      <c r="L494" s="165"/>
      <c r="M494" s="165"/>
      <c r="N494" s="164"/>
      <c r="O494" s="164"/>
      <c r="P494" s="164"/>
      <c r="Q494" s="194"/>
    </row>
    <row r="495" spans="1:17" s="156" customFormat="1" ht="20.100000000000001" customHeight="1" x14ac:dyDescent="0.15">
      <c r="A495" s="162"/>
      <c r="B495" s="162"/>
      <c r="C495" s="162"/>
      <c r="D495" s="162"/>
      <c r="E495" s="162"/>
      <c r="F495" s="164"/>
      <c r="G495" s="165"/>
      <c r="H495" s="165"/>
      <c r="I495" s="165"/>
      <c r="J495" s="166"/>
      <c r="K495" s="165"/>
      <c r="L495" s="165"/>
      <c r="M495" s="165"/>
      <c r="N495" s="164"/>
      <c r="O495" s="164"/>
      <c r="P495" s="164"/>
      <c r="Q495" s="194"/>
    </row>
    <row r="496" spans="1:17" s="156" customFormat="1" ht="20.100000000000001" customHeight="1" x14ac:dyDescent="0.15">
      <c r="A496" s="162"/>
      <c r="B496" s="162"/>
      <c r="C496" s="162"/>
      <c r="D496" s="162"/>
      <c r="E496" s="162"/>
      <c r="F496" s="164"/>
      <c r="G496" s="165"/>
      <c r="H496" s="165"/>
      <c r="I496" s="165"/>
      <c r="J496" s="166"/>
      <c r="K496" s="165"/>
      <c r="L496" s="165"/>
      <c r="M496" s="165"/>
      <c r="N496" s="164"/>
      <c r="O496" s="164"/>
      <c r="P496" s="164"/>
      <c r="Q496" s="194"/>
    </row>
    <row r="497" spans="1:17" s="156" customFormat="1" ht="20.100000000000001" customHeight="1" x14ac:dyDescent="0.15">
      <c r="A497" s="162"/>
      <c r="B497" s="162"/>
      <c r="C497" s="162"/>
      <c r="D497" s="162"/>
      <c r="E497" s="162"/>
      <c r="F497" s="164"/>
      <c r="G497" s="165"/>
      <c r="H497" s="165"/>
      <c r="I497" s="165"/>
      <c r="J497" s="166"/>
      <c r="K497" s="165"/>
      <c r="L497" s="165"/>
      <c r="M497" s="165"/>
      <c r="N497" s="164"/>
      <c r="O497" s="164"/>
      <c r="P497" s="164"/>
      <c r="Q497" s="194"/>
    </row>
    <row r="498" spans="1:17" s="156" customFormat="1" ht="20.100000000000001" customHeight="1" x14ac:dyDescent="0.15">
      <c r="A498" s="162"/>
      <c r="B498" s="162"/>
      <c r="C498" s="162"/>
      <c r="D498" s="162"/>
      <c r="E498" s="162"/>
      <c r="F498" s="164"/>
      <c r="G498" s="165"/>
      <c r="H498" s="165"/>
      <c r="I498" s="165"/>
      <c r="J498" s="166"/>
      <c r="K498" s="165"/>
      <c r="L498" s="165"/>
      <c r="M498" s="165"/>
      <c r="N498" s="164"/>
      <c r="O498" s="164"/>
      <c r="P498" s="164"/>
      <c r="Q498" s="194"/>
    </row>
    <row r="499" spans="1:17" s="156" customFormat="1" ht="20.100000000000001" customHeight="1" x14ac:dyDescent="0.15">
      <c r="A499" s="162"/>
      <c r="B499" s="162"/>
      <c r="C499" s="162"/>
      <c r="D499" s="162"/>
      <c r="E499" s="162"/>
      <c r="F499" s="164"/>
      <c r="G499" s="165"/>
      <c r="H499" s="165"/>
      <c r="I499" s="165"/>
      <c r="J499" s="166"/>
      <c r="K499" s="165"/>
      <c r="L499" s="165"/>
      <c r="M499" s="165"/>
      <c r="N499" s="164"/>
      <c r="O499" s="164"/>
      <c r="P499" s="164"/>
      <c r="Q499" s="194"/>
    </row>
    <row r="500" spans="1:17" s="156" customFormat="1" ht="20.100000000000001" customHeight="1" x14ac:dyDescent="0.15">
      <c r="A500" s="162"/>
      <c r="B500" s="162"/>
      <c r="C500" s="162"/>
      <c r="D500" s="162"/>
      <c r="E500" s="162"/>
      <c r="F500" s="164"/>
      <c r="G500" s="165"/>
      <c r="H500" s="165"/>
      <c r="I500" s="165"/>
      <c r="J500" s="166"/>
      <c r="K500" s="165"/>
      <c r="L500" s="165"/>
      <c r="M500" s="165"/>
      <c r="N500" s="164"/>
      <c r="O500" s="164"/>
      <c r="P500" s="164"/>
      <c r="Q500" s="194"/>
    </row>
    <row r="501" spans="1:17" s="156" customFormat="1" ht="20.100000000000001" customHeight="1" x14ac:dyDescent="0.15">
      <c r="A501" s="162"/>
      <c r="B501" s="162"/>
      <c r="C501" s="162"/>
      <c r="D501" s="162"/>
      <c r="E501" s="162"/>
      <c r="F501" s="164"/>
      <c r="G501" s="165"/>
      <c r="H501" s="165"/>
      <c r="I501" s="165"/>
      <c r="J501" s="166"/>
      <c r="K501" s="165"/>
      <c r="L501" s="165"/>
      <c r="M501" s="165"/>
      <c r="N501" s="164"/>
      <c r="O501" s="164"/>
      <c r="P501" s="164"/>
      <c r="Q501" s="194"/>
    </row>
    <row r="502" spans="1:17" s="156" customFormat="1" ht="20.100000000000001" customHeight="1" x14ac:dyDescent="0.15">
      <c r="A502" s="162"/>
      <c r="B502" s="162"/>
      <c r="C502" s="162"/>
      <c r="D502" s="162"/>
      <c r="E502" s="162"/>
      <c r="F502" s="164"/>
      <c r="G502" s="165"/>
      <c r="H502" s="165"/>
      <c r="I502" s="165"/>
      <c r="J502" s="166"/>
      <c r="K502" s="165"/>
      <c r="L502" s="165"/>
      <c r="M502" s="165"/>
      <c r="N502" s="164"/>
      <c r="O502" s="164"/>
      <c r="P502" s="164"/>
      <c r="Q502" s="194"/>
    </row>
    <row r="503" spans="1:17" s="156" customFormat="1" ht="20.100000000000001" customHeight="1" x14ac:dyDescent="0.15">
      <c r="A503" s="162"/>
      <c r="B503" s="162"/>
      <c r="C503" s="162"/>
      <c r="D503" s="162"/>
      <c r="E503" s="162"/>
      <c r="F503" s="164"/>
      <c r="G503" s="165"/>
      <c r="H503" s="165"/>
      <c r="I503" s="165"/>
      <c r="J503" s="166"/>
      <c r="K503" s="165"/>
      <c r="L503" s="165"/>
      <c r="M503" s="165"/>
      <c r="N503" s="164"/>
      <c r="O503" s="164"/>
      <c r="P503" s="164"/>
      <c r="Q503" s="194"/>
    </row>
    <row r="504" spans="1:17" s="156" customFormat="1" ht="20.100000000000001" customHeight="1" x14ac:dyDescent="0.15">
      <c r="A504" s="162"/>
      <c r="B504" s="162"/>
      <c r="C504" s="162"/>
      <c r="D504" s="162"/>
      <c r="E504" s="162"/>
      <c r="F504" s="164"/>
      <c r="G504" s="165"/>
      <c r="H504" s="165"/>
      <c r="I504" s="165"/>
      <c r="J504" s="166"/>
      <c r="K504" s="165"/>
      <c r="L504" s="165"/>
      <c r="M504" s="165"/>
      <c r="N504" s="164"/>
      <c r="O504" s="164"/>
      <c r="P504" s="164"/>
      <c r="Q504" s="194"/>
    </row>
    <row r="505" spans="1:17" s="156" customFormat="1" ht="20.100000000000001" customHeight="1" x14ac:dyDescent="0.15">
      <c r="A505" s="162"/>
      <c r="B505" s="162"/>
      <c r="C505" s="162"/>
      <c r="D505" s="162"/>
      <c r="E505" s="162"/>
      <c r="F505" s="164"/>
      <c r="G505" s="165"/>
      <c r="H505" s="165"/>
      <c r="I505" s="165"/>
      <c r="J505" s="166"/>
      <c r="K505" s="165"/>
      <c r="L505" s="165"/>
      <c r="M505" s="165"/>
      <c r="N505" s="164"/>
      <c r="O505" s="164"/>
      <c r="P505" s="164"/>
      <c r="Q505" s="194"/>
    </row>
    <row r="506" spans="1:17" s="156" customFormat="1" ht="20.100000000000001" customHeight="1" x14ac:dyDescent="0.15">
      <c r="A506" s="162"/>
      <c r="B506" s="162"/>
      <c r="C506" s="162"/>
      <c r="D506" s="162"/>
      <c r="E506" s="162"/>
      <c r="F506" s="164"/>
      <c r="G506" s="165"/>
      <c r="H506" s="165"/>
      <c r="I506" s="165"/>
      <c r="J506" s="166"/>
      <c r="K506" s="165"/>
      <c r="L506" s="165"/>
      <c r="M506" s="165"/>
      <c r="N506" s="164"/>
      <c r="O506" s="164"/>
      <c r="P506" s="164"/>
      <c r="Q506" s="194"/>
    </row>
    <row r="507" spans="1:17" s="156" customFormat="1" ht="20.100000000000001" customHeight="1" x14ac:dyDescent="0.15">
      <c r="A507" s="162"/>
      <c r="B507" s="162"/>
      <c r="C507" s="162"/>
      <c r="D507" s="162"/>
      <c r="E507" s="162"/>
      <c r="F507" s="164"/>
      <c r="G507" s="165"/>
      <c r="H507" s="165"/>
      <c r="I507" s="165"/>
      <c r="J507" s="166"/>
      <c r="K507" s="165"/>
      <c r="L507" s="165"/>
      <c r="M507" s="165"/>
      <c r="N507" s="164"/>
      <c r="O507" s="164"/>
      <c r="P507" s="164"/>
      <c r="Q507" s="194"/>
    </row>
    <row r="508" spans="1:17" s="156" customFormat="1" ht="20.100000000000001" customHeight="1" x14ac:dyDescent="0.15">
      <c r="A508" s="162"/>
      <c r="B508" s="162"/>
      <c r="C508" s="162"/>
      <c r="D508" s="162"/>
      <c r="E508" s="162"/>
      <c r="F508" s="164"/>
      <c r="G508" s="165"/>
      <c r="H508" s="165"/>
      <c r="I508" s="165"/>
      <c r="J508" s="166"/>
      <c r="K508" s="165"/>
      <c r="L508" s="165"/>
      <c r="M508" s="165"/>
      <c r="N508" s="164"/>
      <c r="O508" s="164"/>
      <c r="P508" s="164"/>
      <c r="Q508" s="194"/>
    </row>
    <row r="509" spans="1:17" s="156" customFormat="1" ht="20.100000000000001" customHeight="1" x14ac:dyDescent="0.15">
      <c r="A509" s="162"/>
      <c r="B509" s="162"/>
      <c r="C509" s="162"/>
      <c r="D509" s="162"/>
      <c r="E509" s="162"/>
      <c r="F509" s="164"/>
      <c r="G509" s="165"/>
      <c r="H509" s="165"/>
      <c r="I509" s="165"/>
      <c r="J509" s="166"/>
      <c r="K509" s="165"/>
      <c r="L509" s="165"/>
      <c r="M509" s="165"/>
      <c r="N509" s="164"/>
      <c r="O509" s="164"/>
      <c r="P509" s="164"/>
      <c r="Q509" s="194"/>
    </row>
    <row r="510" spans="1:17" s="156" customFormat="1" ht="20.100000000000001" customHeight="1" x14ac:dyDescent="0.15">
      <c r="A510" s="162"/>
      <c r="B510" s="162"/>
      <c r="C510" s="162"/>
      <c r="D510" s="162"/>
      <c r="E510" s="162"/>
      <c r="F510" s="164"/>
      <c r="G510" s="165"/>
      <c r="H510" s="165"/>
      <c r="I510" s="165"/>
      <c r="J510" s="166"/>
      <c r="K510" s="165"/>
      <c r="L510" s="165"/>
      <c r="M510" s="165"/>
      <c r="N510" s="164"/>
      <c r="O510" s="164"/>
      <c r="P510" s="164"/>
      <c r="Q510" s="194"/>
    </row>
    <row r="511" spans="1:17" s="156" customFormat="1" ht="20.100000000000001" customHeight="1" x14ac:dyDescent="0.15">
      <c r="A511" s="162"/>
      <c r="B511" s="162"/>
      <c r="C511" s="162"/>
      <c r="D511" s="162"/>
      <c r="E511" s="162"/>
      <c r="F511" s="164"/>
      <c r="G511" s="165"/>
      <c r="H511" s="165"/>
      <c r="I511" s="165"/>
      <c r="J511" s="166"/>
      <c r="K511" s="165"/>
      <c r="L511" s="165"/>
      <c r="M511" s="165"/>
      <c r="N511" s="164"/>
      <c r="O511" s="164"/>
      <c r="P511" s="164"/>
      <c r="Q511" s="194"/>
    </row>
    <row r="512" spans="1:17" s="156" customFormat="1" ht="20.100000000000001" customHeight="1" x14ac:dyDescent="0.15">
      <c r="A512" s="162"/>
      <c r="B512" s="162"/>
      <c r="C512" s="162"/>
      <c r="D512" s="162"/>
      <c r="E512" s="162"/>
      <c r="F512" s="164"/>
      <c r="G512" s="165"/>
      <c r="H512" s="165"/>
      <c r="I512" s="165"/>
      <c r="J512" s="166"/>
      <c r="K512" s="165"/>
      <c r="L512" s="165"/>
      <c r="M512" s="165"/>
      <c r="N512" s="164"/>
      <c r="O512" s="164"/>
      <c r="P512" s="164"/>
      <c r="Q512" s="194"/>
    </row>
    <row r="513" spans="1:17" s="156" customFormat="1" ht="20.100000000000001" customHeight="1" x14ac:dyDescent="0.15">
      <c r="A513" s="162"/>
      <c r="B513" s="162"/>
      <c r="C513" s="162"/>
      <c r="D513" s="162"/>
      <c r="E513" s="162"/>
      <c r="F513" s="164"/>
      <c r="G513" s="165"/>
      <c r="H513" s="165"/>
      <c r="I513" s="165"/>
      <c r="J513" s="166"/>
      <c r="K513" s="165"/>
      <c r="L513" s="165"/>
      <c r="M513" s="165"/>
      <c r="N513" s="164"/>
      <c r="O513" s="164"/>
      <c r="P513" s="164"/>
      <c r="Q513" s="194"/>
    </row>
    <row r="514" spans="1:17" s="156" customFormat="1" ht="20.100000000000001" customHeight="1" x14ac:dyDescent="0.15">
      <c r="A514" s="162"/>
      <c r="B514" s="162"/>
      <c r="C514" s="162"/>
      <c r="D514" s="162"/>
      <c r="E514" s="162"/>
      <c r="F514" s="164"/>
      <c r="G514" s="165"/>
      <c r="H514" s="165"/>
      <c r="I514" s="165"/>
      <c r="J514" s="166"/>
      <c r="K514" s="165"/>
      <c r="L514" s="165"/>
      <c r="M514" s="165"/>
      <c r="N514" s="164"/>
      <c r="O514" s="164"/>
      <c r="P514" s="164"/>
      <c r="Q514" s="194"/>
    </row>
    <row r="515" spans="1:17" s="156" customFormat="1" ht="20.100000000000001" customHeight="1" x14ac:dyDescent="0.15">
      <c r="A515" s="162"/>
      <c r="B515" s="162"/>
      <c r="C515" s="162"/>
      <c r="D515" s="162"/>
      <c r="E515" s="162"/>
      <c r="F515" s="164"/>
      <c r="G515" s="165"/>
      <c r="H515" s="165"/>
      <c r="I515" s="165"/>
      <c r="J515" s="166"/>
      <c r="K515" s="165"/>
      <c r="L515" s="165"/>
      <c r="M515" s="165"/>
      <c r="N515" s="164"/>
      <c r="O515" s="164"/>
      <c r="P515" s="164"/>
      <c r="Q515" s="194"/>
    </row>
    <row r="516" spans="1:17" s="156" customFormat="1" ht="20.100000000000001" customHeight="1" x14ac:dyDescent="0.15">
      <c r="A516" s="162"/>
      <c r="B516" s="162"/>
      <c r="C516" s="162"/>
      <c r="D516" s="162"/>
      <c r="E516" s="162"/>
      <c r="F516" s="164"/>
      <c r="G516" s="165"/>
      <c r="H516" s="165"/>
      <c r="I516" s="165"/>
      <c r="J516" s="166"/>
      <c r="K516" s="165"/>
      <c r="L516" s="165"/>
      <c r="M516" s="165"/>
      <c r="N516" s="164"/>
      <c r="O516" s="164"/>
      <c r="P516" s="164"/>
      <c r="Q516" s="194"/>
    </row>
    <row r="517" spans="1:17" s="156" customFormat="1" ht="20.100000000000001" customHeight="1" x14ac:dyDescent="0.15">
      <c r="A517" s="162"/>
      <c r="B517" s="162"/>
      <c r="C517" s="162"/>
      <c r="D517" s="162"/>
      <c r="E517" s="162"/>
      <c r="F517" s="164"/>
      <c r="G517" s="165"/>
      <c r="H517" s="165"/>
      <c r="I517" s="165"/>
      <c r="J517" s="166"/>
      <c r="K517" s="165"/>
      <c r="L517" s="165"/>
      <c r="M517" s="165"/>
      <c r="N517" s="164"/>
      <c r="O517" s="164"/>
      <c r="P517" s="164"/>
      <c r="Q517" s="194"/>
    </row>
    <row r="518" spans="1:17" s="156" customFormat="1" ht="20.100000000000001" customHeight="1" x14ac:dyDescent="0.15">
      <c r="A518" s="162"/>
      <c r="B518" s="162"/>
      <c r="C518" s="162"/>
      <c r="D518" s="162"/>
      <c r="E518" s="162"/>
      <c r="F518" s="164"/>
      <c r="G518" s="165"/>
      <c r="H518" s="165"/>
      <c r="I518" s="165"/>
      <c r="J518" s="166"/>
      <c r="K518" s="165"/>
      <c r="L518" s="165"/>
      <c r="M518" s="165"/>
      <c r="N518" s="164"/>
      <c r="O518" s="164"/>
      <c r="P518" s="164"/>
      <c r="Q518" s="194"/>
    </row>
    <row r="519" spans="1:17" s="156" customFormat="1" ht="20.100000000000001" customHeight="1" x14ac:dyDescent="0.15">
      <c r="A519" s="162"/>
      <c r="B519" s="162"/>
      <c r="C519" s="162"/>
      <c r="D519" s="162"/>
      <c r="E519" s="162"/>
      <c r="F519" s="164"/>
      <c r="G519" s="165"/>
      <c r="H519" s="165"/>
      <c r="I519" s="165"/>
      <c r="J519" s="166"/>
      <c r="K519" s="165"/>
      <c r="L519" s="165"/>
      <c r="M519" s="165"/>
      <c r="N519" s="164"/>
      <c r="O519" s="164"/>
      <c r="P519" s="164"/>
      <c r="Q519" s="194"/>
    </row>
    <row r="520" spans="1:17" s="156" customFormat="1" ht="20.100000000000001" customHeight="1" x14ac:dyDescent="0.15">
      <c r="A520" s="162"/>
      <c r="B520" s="162"/>
      <c r="C520" s="162"/>
      <c r="D520" s="162"/>
      <c r="E520" s="162"/>
      <c r="F520" s="164"/>
      <c r="G520" s="165"/>
      <c r="H520" s="165"/>
      <c r="I520" s="165"/>
      <c r="J520" s="166"/>
      <c r="K520" s="165"/>
      <c r="L520" s="165"/>
      <c r="M520" s="165"/>
      <c r="N520" s="164"/>
      <c r="O520" s="164"/>
      <c r="P520" s="164"/>
      <c r="Q520" s="194"/>
    </row>
    <row r="521" spans="1:17" s="156" customFormat="1" ht="20.100000000000001" customHeight="1" x14ac:dyDescent="0.15">
      <c r="A521" s="162"/>
      <c r="B521" s="162"/>
      <c r="C521" s="162"/>
      <c r="D521" s="162"/>
      <c r="E521" s="162"/>
      <c r="F521" s="164"/>
      <c r="G521" s="165"/>
      <c r="H521" s="165"/>
      <c r="I521" s="165"/>
      <c r="J521" s="166"/>
      <c r="K521" s="165"/>
      <c r="L521" s="165"/>
      <c r="M521" s="165"/>
      <c r="N521" s="164"/>
      <c r="O521" s="164"/>
      <c r="P521" s="164"/>
      <c r="Q521" s="194"/>
    </row>
    <row r="522" spans="1:17" s="156" customFormat="1" ht="20.100000000000001" customHeight="1" x14ac:dyDescent="0.15">
      <c r="A522" s="162"/>
      <c r="B522" s="162"/>
      <c r="C522" s="162"/>
      <c r="D522" s="162"/>
      <c r="E522" s="162"/>
      <c r="F522" s="164"/>
      <c r="G522" s="165"/>
      <c r="H522" s="165"/>
      <c r="I522" s="165"/>
      <c r="J522" s="166"/>
      <c r="K522" s="165"/>
      <c r="L522" s="165"/>
      <c r="M522" s="165"/>
      <c r="N522" s="164"/>
      <c r="O522" s="164"/>
      <c r="P522" s="164"/>
      <c r="Q522" s="194"/>
    </row>
    <row r="523" spans="1:17" s="156" customFormat="1" ht="20.100000000000001" customHeight="1" x14ac:dyDescent="0.15">
      <c r="A523" s="162"/>
      <c r="B523" s="162"/>
      <c r="C523" s="162"/>
      <c r="D523" s="162"/>
      <c r="E523" s="162"/>
      <c r="F523" s="164"/>
      <c r="G523" s="165"/>
      <c r="H523" s="165"/>
      <c r="I523" s="165"/>
      <c r="J523" s="166"/>
      <c r="K523" s="165"/>
      <c r="L523" s="165"/>
      <c r="M523" s="165"/>
      <c r="N523" s="164"/>
      <c r="O523" s="164"/>
      <c r="P523" s="164"/>
      <c r="Q523" s="194"/>
    </row>
    <row r="524" spans="1:17" s="156" customFormat="1" ht="20.100000000000001" customHeight="1" x14ac:dyDescent="0.15">
      <c r="A524" s="162"/>
      <c r="B524" s="162"/>
      <c r="C524" s="162"/>
      <c r="D524" s="162"/>
      <c r="E524" s="162"/>
      <c r="F524" s="164"/>
      <c r="G524" s="165"/>
      <c r="H524" s="165"/>
      <c r="I524" s="165"/>
      <c r="J524" s="166"/>
      <c r="K524" s="165"/>
      <c r="L524" s="165"/>
      <c r="M524" s="165"/>
      <c r="N524" s="164"/>
      <c r="O524" s="164"/>
      <c r="P524" s="164"/>
      <c r="Q524" s="194"/>
    </row>
    <row r="525" spans="1:17" s="156" customFormat="1" ht="20.100000000000001" customHeight="1" x14ac:dyDescent="0.15">
      <c r="A525" s="162"/>
      <c r="B525" s="162"/>
      <c r="C525" s="162"/>
      <c r="D525" s="162"/>
      <c r="E525" s="162"/>
      <c r="F525" s="164"/>
      <c r="G525" s="165"/>
      <c r="H525" s="165"/>
      <c r="I525" s="165"/>
      <c r="J525" s="166"/>
      <c r="K525" s="165"/>
      <c r="L525" s="165"/>
      <c r="M525" s="165"/>
      <c r="N525" s="164"/>
      <c r="O525" s="164"/>
      <c r="P525" s="164"/>
      <c r="Q525" s="194"/>
    </row>
    <row r="526" spans="1:17" s="156" customFormat="1" ht="20.100000000000001" customHeight="1" x14ac:dyDescent="0.15">
      <c r="A526" s="162"/>
      <c r="B526" s="162"/>
      <c r="C526" s="162"/>
      <c r="D526" s="162"/>
      <c r="E526" s="162"/>
      <c r="F526" s="164"/>
      <c r="G526" s="165"/>
      <c r="H526" s="165"/>
      <c r="I526" s="165"/>
      <c r="J526" s="166"/>
      <c r="K526" s="165"/>
      <c r="L526" s="165"/>
      <c r="M526" s="165"/>
      <c r="N526" s="164"/>
      <c r="O526" s="164"/>
      <c r="P526" s="164"/>
      <c r="Q526" s="194"/>
    </row>
    <row r="527" spans="1:17" s="156" customFormat="1" ht="20.100000000000001" customHeight="1" x14ac:dyDescent="0.15">
      <c r="A527" s="162"/>
      <c r="B527" s="162"/>
      <c r="C527" s="162"/>
      <c r="D527" s="162"/>
      <c r="E527" s="162"/>
      <c r="F527" s="164"/>
      <c r="G527" s="165"/>
      <c r="H527" s="165"/>
      <c r="I527" s="165"/>
      <c r="J527" s="166"/>
      <c r="K527" s="165"/>
      <c r="L527" s="165"/>
      <c r="M527" s="165"/>
      <c r="N527" s="164"/>
      <c r="O527" s="164"/>
      <c r="P527" s="164"/>
      <c r="Q527" s="194"/>
    </row>
    <row r="528" spans="1:17" s="156" customFormat="1" ht="20.100000000000001" customHeight="1" x14ac:dyDescent="0.15">
      <c r="A528" s="162"/>
      <c r="B528" s="162"/>
      <c r="C528" s="162"/>
      <c r="D528" s="162"/>
      <c r="E528" s="162"/>
      <c r="F528" s="164"/>
      <c r="G528" s="165"/>
      <c r="H528" s="165"/>
      <c r="I528" s="165"/>
      <c r="J528" s="166"/>
      <c r="K528" s="165"/>
      <c r="L528" s="165"/>
      <c r="M528" s="165"/>
      <c r="N528" s="164"/>
      <c r="O528" s="164"/>
      <c r="P528" s="164"/>
      <c r="Q528" s="194"/>
    </row>
    <row r="529" spans="1:17" s="156" customFormat="1" ht="20.100000000000001" customHeight="1" x14ac:dyDescent="0.15">
      <c r="A529" s="162"/>
      <c r="B529" s="162"/>
      <c r="C529" s="162"/>
      <c r="D529" s="162"/>
      <c r="E529" s="162"/>
      <c r="F529" s="164"/>
      <c r="G529" s="165"/>
      <c r="H529" s="165"/>
      <c r="I529" s="165"/>
      <c r="J529" s="166"/>
      <c r="K529" s="165"/>
      <c r="L529" s="165"/>
      <c r="M529" s="165"/>
      <c r="N529" s="164"/>
      <c r="O529" s="164"/>
      <c r="P529" s="164"/>
      <c r="Q529" s="194"/>
    </row>
    <row r="530" spans="1:17" s="156" customFormat="1" ht="20.100000000000001" customHeight="1" x14ac:dyDescent="0.15">
      <c r="A530" s="162"/>
      <c r="B530" s="162"/>
      <c r="C530" s="162"/>
      <c r="D530" s="162"/>
      <c r="E530" s="162"/>
      <c r="F530" s="164"/>
      <c r="G530" s="165"/>
      <c r="H530" s="165"/>
      <c r="I530" s="165"/>
      <c r="J530" s="166"/>
      <c r="K530" s="165"/>
      <c r="L530" s="165"/>
      <c r="M530" s="165"/>
      <c r="N530" s="164"/>
      <c r="O530" s="164"/>
      <c r="P530" s="164"/>
      <c r="Q530" s="194"/>
    </row>
    <row r="531" spans="1:17" s="156" customFormat="1" ht="20.100000000000001" customHeight="1" x14ac:dyDescent="0.15">
      <c r="A531" s="162"/>
      <c r="B531" s="162"/>
      <c r="C531" s="162"/>
      <c r="D531" s="162"/>
      <c r="E531" s="162"/>
      <c r="F531" s="164"/>
      <c r="G531" s="165"/>
      <c r="H531" s="165"/>
      <c r="I531" s="165"/>
      <c r="J531" s="166"/>
      <c r="K531" s="165"/>
      <c r="L531" s="165"/>
      <c r="M531" s="165"/>
      <c r="N531" s="164"/>
      <c r="O531" s="164"/>
      <c r="P531" s="164"/>
      <c r="Q531" s="194"/>
    </row>
    <row r="532" spans="1:17" s="156" customFormat="1" ht="20.100000000000001" customHeight="1" x14ac:dyDescent="0.15">
      <c r="A532" s="162"/>
      <c r="B532" s="162"/>
      <c r="C532" s="162"/>
      <c r="D532" s="162"/>
      <c r="E532" s="162"/>
      <c r="F532" s="164"/>
      <c r="G532" s="165"/>
      <c r="H532" s="165"/>
      <c r="I532" s="165"/>
      <c r="J532" s="166"/>
      <c r="K532" s="165"/>
      <c r="L532" s="165"/>
      <c r="M532" s="165"/>
      <c r="N532" s="164"/>
      <c r="O532" s="164"/>
      <c r="P532" s="164"/>
      <c r="Q532" s="194"/>
    </row>
    <row r="533" spans="1:17" s="156" customFormat="1" ht="20.100000000000001" customHeight="1" x14ac:dyDescent="0.15">
      <c r="A533" s="162"/>
      <c r="B533" s="162"/>
      <c r="C533" s="162"/>
      <c r="D533" s="162"/>
      <c r="E533" s="162"/>
      <c r="F533" s="164"/>
      <c r="G533" s="165"/>
      <c r="H533" s="165"/>
      <c r="I533" s="165"/>
      <c r="J533" s="166"/>
      <c r="K533" s="165"/>
      <c r="L533" s="165"/>
      <c r="M533" s="165"/>
      <c r="N533" s="164"/>
      <c r="O533" s="164"/>
      <c r="P533" s="164"/>
      <c r="Q533" s="194"/>
    </row>
    <row r="534" spans="1:17" s="156" customFormat="1" ht="20.100000000000001" customHeight="1" x14ac:dyDescent="0.15">
      <c r="A534" s="162"/>
      <c r="B534" s="162"/>
      <c r="C534" s="162"/>
      <c r="D534" s="162"/>
      <c r="E534" s="162"/>
      <c r="F534" s="164"/>
      <c r="G534" s="165"/>
      <c r="H534" s="165"/>
      <c r="I534" s="165"/>
      <c r="J534" s="166"/>
      <c r="K534" s="165"/>
      <c r="L534" s="165"/>
      <c r="M534" s="165"/>
      <c r="N534" s="164"/>
      <c r="O534" s="164"/>
      <c r="P534" s="164"/>
      <c r="Q534" s="194"/>
    </row>
    <row r="535" spans="1:17" s="156" customFormat="1" ht="20.100000000000001" customHeight="1" x14ac:dyDescent="0.15">
      <c r="A535" s="162"/>
      <c r="B535" s="162"/>
      <c r="C535" s="162"/>
      <c r="D535" s="162"/>
      <c r="E535" s="162"/>
      <c r="F535" s="164"/>
      <c r="G535" s="165"/>
      <c r="H535" s="165"/>
      <c r="I535" s="165"/>
      <c r="J535" s="166"/>
      <c r="K535" s="165"/>
      <c r="L535" s="165"/>
      <c r="M535" s="165"/>
      <c r="N535" s="164"/>
      <c r="O535" s="164"/>
      <c r="P535" s="164"/>
      <c r="Q535" s="194"/>
    </row>
    <row r="536" spans="1:17" s="156" customFormat="1" ht="20.100000000000001" customHeight="1" x14ac:dyDescent="0.15">
      <c r="A536" s="162"/>
      <c r="B536" s="162"/>
      <c r="C536" s="162"/>
      <c r="D536" s="162"/>
      <c r="E536" s="162"/>
      <c r="F536" s="164"/>
      <c r="G536" s="165"/>
      <c r="H536" s="165"/>
      <c r="I536" s="165"/>
      <c r="J536" s="166"/>
      <c r="K536" s="165"/>
      <c r="L536" s="165"/>
      <c r="M536" s="165"/>
      <c r="N536" s="164"/>
      <c r="O536" s="164"/>
      <c r="P536" s="164"/>
      <c r="Q536" s="194"/>
    </row>
    <row r="537" spans="1:17" s="156" customFormat="1" ht="20.100000000000001" customHeight="1" x14ac:dyDescent="0.15">
      <c r="A537" s="162"/>
      <c r="B537" s="162"/>
      <c r="C537" s="162"/>
      <c r="D537" s="162"/>
      <c r="E537" s="162"/>
      <c r="F537" s="164"/>
      <c r="G537" s="165"/>
      <c r="H537" s="165"/>
      <c r="I537" s="165"/>
      <c r="J537" s="166"/>
      <c r="K537" s="165"/>
      <c r="L537" s="165"/>
      <c r="M537" s="165"/>
      <c r="N537" s="164"/>
      <c r="O537" s="164"/>
      <c r="P537" s="164"/>
      <c r="Q537" s="194"/>
    </row>
    <row r="538" spans="1:17" s="156" customFormat="1" ht="20.100000000000001" customHeight="1" x14ac:dyDescent="0.15">
      <c r="A538" s="162"/>
      <c r="B538" s="162"/>
      <c r="C538" s="162"/>
      <c r="D538" s="162"/>
      <c r="E538" s="162"/>
      <c r="F538" s="164"/>
      <c r="G538" s="165"/>
      <c r="H538" s="165"/>
      <c r="I538" s="165"/>
      <c r="J538" s="166"/>
      <c r="K538" s="165"/>
      <c r="L538" s="165"/>
      <c r="M538" s="165"/>
      <c r="N538" s="164"/>
      <c r="O538" s="164"/>
      <c r="P538" s="164"/>
      <c r="Q538" s="194"/>
    </row>
    <row r="539" spans="1:17" s="156" customFormat="1" ht="20.100000000000001" customHeight="1" x14ac:dyDescent="0.15">
      <c r="A539" s="162"/>
      <c r="B539" s="162"/>
      <c r="C539" s="162"/>
      <c r="D539" s="162"/>
      <c r="E539" s="162"/>
      <c r="F539" s="164"/>
      <c r="G539" s="165"/>
      <c r="H539" s="165"/>
      <c r="I539" s="165"/>
      <c r="J539" s="166"/>
      <c r="K539" s="165"/>
      <c r="L539" s="165"/>
      <c r="M539" s="165"/>
      <c r="N539" s="164"/>
      <c r="O539" s="164"/>
      <c r="P539" s="164"/>
      <c r="Q539" s="194"/>
    </row>
    <row r="540" spans="1:17" s="156" customFormat="1" ht="20.100000000000001" customHeight="1" x14ac:dyDescent="0.15">
      <c r="A540" s="162"/>
      <c r="B540" s="162"/>
      <c r="C540" s="162"/>
      <c r="D540" s="162"/>
      <c r="E540" s="162"/>
      <c r="F540" s="164"/>
      <c r="G540" s="165"/>
      <c r="H540" s="165"/>
      <c r="I540" s="165"/>
      <c r="J540" s="166"/>
      <c r="K540" s="165"/>
      <c r="L540" s="165"/>
      <c r="M540" s="165"/>
      <c r="N540" s="164"/>
      <c r="O540" s="164"/>
      <c r="P540" s="164"/>
      <c r="Q540" s="194"/>
    </row>
    <row r="541" spans="1:17" s="156" customFormat="1" ht="20.100000000000001" customHeight="1" x14ac:dyDescent="0.15">
      <c r="A541" s="162"/>
      <c r="B541" s="162"/>
      <c r="C541" s="162"/>
      <c r="D541" s="162"/>
      <c r="E541" s="162"/>
      <c r="F541" s="164"/>
      <c r="G541" s="165"/>
      <c r="H541" s="165"/>
      <c r="I541" s="165"/>
      <c r="J541" s="166"/>
      <c r="K541" s="165"/>
      <c r="L541" s="165"/>
      <c r="M541" s="165"/>
      <c r="N541" s="164"/>
      <c r="O541" s="164"/>
      <c r="P541" s="164"/>
      <c r="Q541" s="194"/>
    </row>
    <row r="542" spans="1:17" s="156" customFormat="1" ht="20.100000000000001" customHeight="1" x14ac:dyDescent="0.15">
      <c r="A542" s="162"/>
      <c r="B542" s="162"/>
      <c r="C542" s="162"/>
      <c r="D542" s="162"/>
      <c r="E542" s="162"/>
      <c r="F542" s="164"/>
      <c r="G542" s="165"/>
      <c r="H542" s="165"/>
      <c r="I542" s="165"/>
      <c r="J542" s="166"/>
      <c r="K542" s="165"/>
      <c r="L542" s="165"/>
      <c r="M542" s="165"/>
      <c r="N542" s="164"/>
      <c r="O542" s="164"/>
      <c r="P542" s="164"/>
      <c r="Q542" s="194"/>
    </row>
    <row r="543" spans="1:17" s="156" customFormat="1" ht="20.100000000000001" customHeight="1" x14ac:dyDescent="0.15">
      <c r="A543" s="162"/>
      <c r="B543" s="162"/>
      <c r="C543" s="162"/>
      <c r="D543" s="162"/>
      <c r="E543" s="162"/>
      <c r="F543" s="164"/>
      <c r="G543" s="165"/>
      <c r="H543" s="165"/>
      <c r="I543" s="165"/>
      <c r="J543" s="166"/>
      <c r="K543" s="165"/>
      <c r="L543" s="165"/>
      <c r="M543" s="165"/>
      <c r="N543" s="165"/>
      <c r="O543" s="165"/>
      <c r="P543" s="165"/>
      <c r="Q543" s="194"/>
    </row>
    <row r="544" spans="1:17" s="156" customFormat="1" ht="20.100000000000001" customHeight="1" x14ac:dyDescent="0.15">
      <c r="A544" s="162"/>
      <c r="B544" s="162"/>
      <c r="C544" s="162"/>
      <c r="D544" s="162"/>
      <c r="E544" s="162"/>
      <c r="F544" s="164"/>
      <c r="G544" s="165"/>
      <c r="H544" s="165"/>
      <c r="I544" s="165"/>
      <c r="J544" s="166"/>
      <c r="K544" s="165"/>
      <c r="L544" s="165"/>
      <c r="M544" s="165"/>
      <c r="N544" s="165"/>
      <c r="O544" s="165"/>
      <c r="P544" s="165"/>
      <c r="Q544" s="194"/>
    </row>
    <row r="545" spans="1:17" s="156" customFormat="1" ht="20.100000000000001" customHeight="1" x14ac:dyDescent="0.15">
      <c r="A545" s="162"/>
      <c r="B545" s="162"/>
      <c r="C545" s="162"/>
      <c r="D545" s="162"/>
      <c r="E545" s="162"/>
      <c r="F545" s="164"/>
      <c r="G545" s="165"/>
      <c r="H545" s="165"/>
      <c r="I545" s="165"/>
      <c r="J545" s="166"/>
      <c r="K545" s="165"/>
      <c r="L545" s="165"/>
      <c r="M545" s="165"/>
      <c r="N545" s="165"/>
      <c r="O545" s="165"/>
      <c r="P545" s="165"/>
      <c r="Q545" s="194"/>
    </row>
    <row r="546" spans="1:17" s="156" customFormat="1" ht="20.100000000000001" customHeight="1" x14ac:dyDescent="0.15">
      <c r="A546" s="162"/>
      <c r="B546" s="162"/>
      <c r="C546" s="162"/>
      <c r="D546" s="162"/>
      <c r="E546" s="162"/>
      <c r="F546" s="164"/>
      <c r="G546" s="165"/>
      <c r="H546" s="165"/>
      <c r="I546" s="165"/>
      <c r="J546" s="166"/>
      <c r="K546" s="165"/>
      <c r="L546" s="165"/>
      <c r="M546" s="165"/>
      <c r="N546" s="165"/>
      <c r="O546" s="165"/>
      <c r="P546" s="165"/>
      <c r="Q546" s="194"/>
    </row>
    <row r="547" spans="1:17" s="156" customFormat="1" ht="20.100000000000001" customHeight="1" x14ac:dyDescent="0.15">
      <c r="A547" s="162"/>
      <c r="B547" s="162"/>
      <c r="C547" s="162"/>
      <c r="D547" s="162"/>
      <c r="E547" s="162"/>
      <c r="F547" s="164"/>
      <c r="G547" s="165"/>
      <c r="H547" s="165"/>
      <c r="I547" s="165"/>
      <c r="J547" s="166"/>
      <c r="K547" s="165"/>
      <c r="L547" s="165"/>
      <c r="M547" s="165"/>
      <c r="N547" s="165"/>
      <c r="O547" s="165"/>
      <c r="P547" s="165"/>
      <c r="Q547" s="194"/>
    </row>
    <row r="548" spans="1:17" s="156" customFormat="1" ht="20.100000000000001" customHeight="1" x14ac:dyDescent="0.15">
      <c r="A548" s="162"/>
      <c r="B548" s="162"/>
      <c r="C548" s="162"/>
      <c r="D548" s="162"/>
      <c r="E548" s="162"/>
      <c r="F548" s="164"/>
      <c r="G548" s="165"/>
      <c r="H548" s="165"/>
      <c r="I548" s="165"/>
      <c r="J548" s="166"/>
      <c r="K548" s="165"/>
      <c r="L548" s="165"/>
      <c r="M548" s="165"/>
      <c r="N548" s="165"/>
      <c r="O548" s="165"/>
      <c r="P548" s="165"/>
      <c r="Q548" s="194"/>
    </row>
    <row r="549" spans="1:17" s="156" customFormat="1" ht="20.100000000000001" customHeight="1" x14ac:dyDescent="0.15">
      <c r="A549" s="162"/>
      <c r="B549" s="162"/>
      <c r="C549" s="162"/>
      <c r="D549" s="162"/>
      <c r="E549" s="162"/>
      <c r="F549" s="164"/>
      <c r="G549" s="165"/>
      <c r="H549" s="165"/>
      <c r="I549" s="165"/>
      <c r="J549" s="166"/>
      <c r="K549" s="165"/>
      <c r="L549" s="165"/>
      <c r="M549" s="165"/>
      <c r="N549" s="165"/>
      <c r="O549" s="165"/>
      <c r="P549" s="165"/>
      <c r="Q549" s="194"/>
    </row>
    <row r="550" spans="1:17" s="156" customFormat="1" ht="20.100000000000001" customHeight="1" x14ac:dyDescent="0.15">
      <c r="A550" s="162"/>
      <c r="B550" s="162"/>
      <c r="C550" s="162"/>
      <c r="D550" s="162"/>
      <c r="E550" s="162"/>
      <c r="F550" s="164"/>
      <c r="G550" s="165"/>
      <c r="H550" s="165"/>
      <c r="I550" s="165"/>
      <c r="J550" s="166"/>
      <c r="K550" s="165"/>
      <c r="L550" s="165"/>
      <c r="M550" s="165"/>
      <c r="N550" s="165"/>
      <c r="O550" s="165"/>
      <c r="P550" s="165"/>
      <c r="Q550" s="194"/>
    </row>
    <row r="551" spans="1:17" s="156" customFormat="1" ht="20.100000000000001" customHeight="1" x14ac:dyDescent="0.15">
      <c r="A551" s="162"/>
      <c r="B551" s="162"/>
      <c r="C551" s="162"/>
      <c r="D551" s="162"/>
      <c r="E551" s="162"/>
      <c r="F551" s="164"/>
      <c r="G551" s="165"/>
      <c r="H551" s="165"/>
      <c r="I551" s="165"/>
      <c r="J551" s="166"/>
      <c r="K551" s="165"/>
      <c r="L551" s="165"/>
      <c r="M551" s="165"/>
      <c r="N551" s="165"/>
      <c r="O551" s="165"/>
      <c r="P551" s="165"/>
      <c r="Q551" s="194"/>
    </row>
    <row r="552" spans="1:17" s="156" customFormat="1" ht="20.100000000000001" customHeight="1" x14ac:dyDescent="0.15">
      <c r="A552" s="162"/>
      <c r="B552" s="162"/>
      <c r="C552" s="162"/>
      <c r="D552" s="162"/>
      <c r="E552" s="162"/>
      <c r="F552" s="164"/>
      <c r="G552" s="165"/>
      <c r="H552" s="165"/>
      <c r="I552" s="165"/>
      <c r="J552" s="166"/>
      <c r="K552" s="165"/>
      <c r="L552" s="165"/>
      <c r="M552" s="165"/>
      <c r="N552" s="165"/>
      <c r="O552" s="165"/>
      <c r="P552" s="165"/>
      <c r="Q552" s="194"/>
    </row>
    <row r="553" spans="1:17" s="156" customFormat="1" ht="20.100000000000001" customHeight="1" x14ac:dyDescent="0.15">
      <c r="A553" s="162"/>
      <c r="B553" s="162"/>
      <c r="C553" s="162"/>
      <c r="D553" s="162"/>
      <c r="E553" s="162"/>
      <c r="F553" s="164"/>
      <c r="G553" s="165"/>
      <c r="H553" s="165"/>
      <c r="I553" s="165"/>
      <c r="J553" s="166"/>
      <c r="K553" s="165"/>
      <c r="L553" s="165"/>
      <c r="M553" s="165"/>
      <c r="N553" s="165"/>
      <c r="O553" s="165"/>
      <c r="P553" s="165"/>
      <c r="Q553" s="194"/>
    </row>
    <row r="554" spans="1:17" s="156" customFormat="1" ht="20.100000000000001" customHeight="1" x14ac:dyDescent="0.15">
      <c r="A554" s="162"/>
      <c r="B554" s="162"/>
      <c r="C554" s="162"/>
      <c r="D554" s="162"/>
      <c r="E554" s="162"/>
      <c r="F554" s="164"/>
      <c r="G554" s="165"/>
      <c r="H554" s="165"/>
      <c r="I554" s="165"/>
      <c r="J554" s="166"/>
      <c r="K554" s="165"/>
      <c r="L554" s="165"/>
      <c r="M554" s="165"/>
      <c r="N554" s="165"/>
      <c r="O554" s="165"/>
      <c r="P554" s="165"/>
      <c r="Q554" s="194"/>
    </row>
    <row r="555" spans="1:17" s="156" customFormat="1" ht="20.100000000000001" customHeight="1" x14ac:dyDescent="0.15">
      <c r="A555" s="162"/>
      <c r="B555" s="162"/>
      <c r="C555" s="162"/>
      <c r="D555" s="162"/>
      <c r="E555" s="162"/>
      <c r="F555" s="164"/>
      <c r="G555" s="165"/>
      <c r="H555" s="165"/>
      <c r="I555" s="165"/>
      <c r="J555" s="166"/>
      <c r="K555" s="165"/>
      <c r="L555" s="165"/>
      <c r="M555" s="165"/>
      <c r="N555" s="165"/>
      <c r="O555" s="165"/>
      <c r="P555" s="165"/>
      <c r="Q555" s="194"/>
    </row>
    <row r="556" spans="1:17" s="156" customFormat="1" ht="20.100000000000001" customHeight="1" x14ac:dyDescent="0.15">
      <c r="A556" s="162"/>
      <c r="B556" s="162"/>
      <c r="C556" s="162"/>
      <c r="D556" s="162"/>
      <c r="E556" s="162"/>
      <c r="F556" s="164"/>
      <c r="G556" s="165"/>
      <c r="H556" s="165"/>
      <c r="I556" s="165"/>
      <c r="J556" s="166"/>
      <c r="K556" s="165"/>
      <c r="L556" s="165"/>
      <c r="M556" s="165"/>
      <c r="N556" s="165"/>
      <c r="O556" s="165"/>
      <c r="P556" s="165"/>
      <c r="Q556" s="194"/>
    </row>
    <row r="557" spans="1:17" s="156" customFormat="1" ht="20.100000000000001" customHeight="1" x14ac:dyDescent="0.15">
      <c r="A557" s="162"/>
      <c r="B557" s="162"/>
      <c r="C557" s="162"/>
      <c r="D557" s="162"/>
      <c r="E557" s="162"/>
      <c r="F557" s="164"/>
      <c r="G557" s="165"/>
      <c r="H557" s="165"/>
      <c r="I557" s="165"/>
      <c r="J557" s="166"/>
      <c r="K557" s="165"/>
      <c r="L557" s="165"/>
      <c r="M557" s="165"/>
      <c r="N557" s="165"/>
      <c r="O557" s="165"/>
      <c r="P557" s="165"/>
      <c r="Q557" s="194"/>
    </row>
    <row r="558" spans="1:17" s="156" customFormat="1" ht="20.100000000000001" customHeight="1" x14ac:dyDescent="0.15">
      <c r="A558" s="162"/>
      <c r="B558" s="162"/>
      <c r="C558" s="162"/>
      <c r="D558" s="162"/>
      <c r="E558" s="162"/>
      <c r="F558" s="164"/>
      <c r="G558" s="165"/>
      <c r="H558" s="165"/>
      <c r="I558" s="165"/>
      <c r="J558" s="166"/>
      <c r="K558" s="165"/>
      <c r="L558" s="165"/>
      <c r="M558" s="165"/>
      <c r="N558" s="165"/>
      <c r="O558" s="165"/>
      <c r="P558" s="165"/>
      <c r="Q558" s="194"/>
    </row>
    <row r="559" spans="1:17" s="156" customFormat="1" ht="20.100000000000001" customHeight="1" x14ac:dyDescent="0.15">
      <c r="A559" s="162"/>
      <c r="B559" s="162"/>
      <c r="C559" s="162"/>
      <c r="D559" s="162"/>
      <c r="E559" s="162"/>
      <c r="F559" s="164"/>
      <c r="G559" s="165"/>
      <c r="H559" s="165"/>
      <c r="I559" s="165"/>
      <c r="J559" s="166"/>
      <c r="K559" s="165"/>
      <c r="L559" s="165"/>
      <c r="M559" s="165"/>
      <c r="N559" s="165"/>
      <c r="O559" s="165"/>
      <c r="P559" s="165"/>
      <c r="Q559" s="194"/>
    </row>
    <row r="560" spans="1:17" s="156" customFormat="1" ht="20.100000000000001" customHeight="1" x14ac:dyDescent="0.15">
      <c r="A560" s="162"/>
      <c r="B560" s="162"/>
      <c r="C560" s="162"/>
      <c r="D560" s="162"/>
      <c r="E560" s="162"/>
      <c r="F560" s="164"/>
      <c r="G560" s="165"/>
      <c r="H560" s="165"/>
      <c r="I560" s="165"/>
      <c r="J560" s="166"/>
      <c r="K560" s="165"/>
      <c r="L560" s="165"/>
      <c r="M560" s="165"/>
      <c r="N560" s="165"/>
      <c r="O560" s="165"/>
      <c r="P560" s="165"/>
      <c r="Q560" s="194"/>
    </row>
    <row r="561" spans="1:17" s="156" customFormat="1" ht="20.100000000000001" customHeight="1" x14ac:dyDescent="0.15">
      <c r="A561" s="162"/>
      <c r="B561" s="162"/>
      <c r="C561" s="162"/>
      <c r="D561" s="162"/>
      <c r="E561" s="162"/>
      <c r="F561" s="164"/>
      <c r="G561" s="165"/>
      <c r="H561" s="165"/>
      <c r="I561" s="165"/>
      <c r="J561" s="166"/>
      <c r="K561" s="165"/>
      <c r="L561" s="165"/>
      <c r="M561" s="165"/>
      <c r="N561" s="165"/>
      <c r="O561" s="165"/>
      <c r="P561" s="165"/>
      <c r="Q561" s="194"/>
    </row>
    <row r="562" spans="1:17" s="156" customFormat="1" ht="20.100000000000001" customHeight="1" x14ac:dyDescent="0.15">
      <c r="A562" s="162"/>
      <c r="B562" s="162"/>
      <c r="C562" s="162"/>
      <c r="D562" s="162"/>
      <c r="E562" s="162"/>
      <c r="F562" s="164"/>
      <c r="G562" s="165"/>
      <c r="H562" s="165"/>
      <c r="I562" s="165"/>
      <c r="J562" s="166"/>
      <c r="K562" s="165"/>
      <c r="L562" s="165"/>
      <c r="M562" s="165"/>
      <c r="N562" s="165"/>
      <c r="O562" s="165"/>
      <c r="P562" s="165"/>
      <c r="Q562" s="194"/>
    </row>
    <row r="563" spans="1:17" s="156" customFormat="1" ht="20.100000000000001" customHeight="1" x14ac:dyDescent="0.15">
      <c r="A563" s="162"/>
      <c r="B563" s="162"/>
      <c r="C563" s="162"/>
      <c r="D563" s="162"/>
      <c r="E563" s="162"/>
      <c r="F563" s="164"/>
      <c r="G563" s="165"/>
      <c r="H563" s="165"/>
      <c r="I563" s="165"/>
      <c r="J563" s="166"/>
      <c r="K563" s="165"/>
      <c r="L563" s="165"/>
      <c r="M563" s="165"/>
      <c r="N563" s="165"/>
      <c r="O563" s="165"/>
      <c r="P563" s="165"/>
      <c r="Q563" s="194"/>
    </row>
    <row r="564" spans="1:17" s="156" customFormat="1" ht="20.100000000000001" customHeight="1" x14ac:dyDescent="0.15">
      <c r="A564" s="162"/>
      <c r="B564" s="162"/>
      <c r="C564" s="162"/>
      <c r="D564" s="162"/>
      <c r="E564" s="162"/>
      <c r="F564" s="164"/>
      <c r="G564" s="165"/>
      <c r="H564" s="165"/>
      <c r="I564" s="165"/>
      <c r="J564" s="166"/>
      <c r="K564" s="165"/>
      <c r="L564" s="165"/>
      <c r="M564" s="165"/>
      <c r="N564" s="165"/>
      <c r="O564" s="165"/>
      <c r="P564" s="165"/>
      <c r="Q564" s="194"/>
    </row>
    <row r="565" spans="1:17" s="156" customFormat="1" ht="20.100000000000001" customHeight="1" x14ac:dyDescent="0.15">
      <c r="A565" s="162"/>
      <c r="B565" s="162"/>
      <c r="C565" s="162"/>
      <c r="D565" s="162"/>
      <c r="E565" s="162"/>
      <c r="F565" s="164"/>
      <c r="G565" s="165"/>
      <c r="H565" s="165"/>
      <c r="I565" s="165"/>
      <c r="J565" s="166"/>
      <c r="K565" s="165"/>
      <c r="L565" s="165"/>
      <c r="M565" s="165"/>
      <c r="N565" s="165"/>
      <c r="O565" s="165"/>
      <c r="P565" s="165"/>
      <c r="Q565" s="194"/>
    </row>
    <row r="566" spans="1:17" s="156" customFormat="1" ht="20.100000000000001" customHeight="1" x14ac:dyDescent="0.15">
      <c r="A566" s="162"/>
      <c r="B566" s="162"/>
      <c r="C566" s="162"/>
      <c r="D566" s="162"/>
      <c r="E566" s="162"/>
      <c r="F566" s="164"/>
      <c r="G566" s="165"/>
      <c r="H566" s="165"/>
      <c r="I566" s="165"/>
      <c r="J566" s="166"/>
      <c r="K566" s="165"/>
      <c r="L566" s="165"/>
      <c r="M566" s="165"/>
      <c r="N566" s="165"/>
      <c r="O566" s="165"/>
      <c r="P566" s="165"/>
      <c r="Q566" s="194"/>
    </row>
    <row r="567" spans="1:17" s="156" customFormat="1" ht="20.100000000000001" customHeight="1" x14ac:dyDescent="0.15">
      <c r="A567" s="162"/>
      <c r="B567" s="162"/>
      <c r="C567" s="162"/>
      <c r="D567" s="162"/>
      <c r="E567" s="162"/>
      <c r="F567" s="164"/>
      <c r="G567" s="165"/>
      <c r="H567" s="165"/>
      <c r="I567" s="165"/>
      <c r="J567" s="166"/>
      <c r="K567" s="165"/>
      <c r="L567" s="165"/>
      <c r="M567" s="165"/>
      <c r="N567" s="165"/>
      <c r="O567" s="165"/>
      <c r="P567" s="165"/>
      <c r="Q567" s="194"/>
    </row>
    <row r="568" spans="1:17" s="156" customFormat="1" ht="20.100000000000001" customHeight="1" x14ac:dyDescent="0.15">
      <c r="A568" s="162"/>
      <c r="B568" s="162"/>
      <c r="C568" s="162"/>
      <c r="D568" s="162"/>
      <c r="E568" s="162"/>
      <c r="F568" s="164"/>
      <c r="G568" s="165"/>
      <c r="H568" s="165"/>
      <c r="I568" s="165"/>
      <c r="J568" s="166"/>
      <c r="K568" s="165"/>
      <c r="L568" s="165"/>
      <c r="M568" s="165"/>
      <c r="N568" s="165"/>
      <c r="O568" s="165"/>
      <c r="P568" s="165"/>
      <c r="Q568" s="194"/>
    </row>
    <row r="569" spans="1:17" s="156" customFormat="1" ht="20.100000000000001" customHeight="1" x14ac:dyDescent="0.15">
      <c r="A569" s="162"/>
      <c r="B569" s="162"/>
      <c r="C569" s="162"/>
      <c r="D569" s="162"/>
      <c r="E569" s="162"/>
      <c r="F569" s="164"/>
      <c r="G569" s="165"/>
      <c r="H569" s="165"/>
      <c r="I569" s="165"/>
      <c r="J569" s="166"/>
      <c r="K569" s="165"/>
      <c r="L569" s="165"/>
      <c r="M569" s="165"/>
      <c r="N569" s="165"/>
      <c r="O569" s="165"/>
      <c r="P569" s="165"/>
      <c r="Q569" s="194"/>
    </row>
    <row r="570" spans="1:17" s="156" customFormat="1" ht="20.100000000000001" customHeight="1" x14ac:dyDescent="0.15">
      <c r="A570" s="162"/>
      <c r="B570" s="162"/>
      <c r="C570" s="162"/>
      <c r="D570" s="162"/>
      <c r="E570" s="162"/>
      <c r="F570" s="164"/>
      <c r="G570" s="165"/>
      <c r="H570" s="165"/>
      <c r="I570" s="165"/>
      <c r="J570" s="166"/>
      <c r="K570" s="165"/>
      <c r="L570" s="165"/>
      <c r="M570" s="165"/>
      <c r="N570" s="165"/>
      <c r="O570" s="165"/>
      <c r="P570" s="165"/>
      <c r="Q570" s="194"/>
    </row>
    <row r="571" spans="1:17" s="156" customFormat="1" ht="20.100000000000001" customHeight="1" x14ac:dyDescent="0.15">
      <c r="A571" s="162"/>
      <c r="B571" s="162"/>
      <c r="C571" s="162"/>
      <c r="D571" s="162"/>
      <c r="E571" s="162"/>
      <c r="F571" s="164"/>
      <c r="G571" s="165"/>
      <c r="H571" s="165"/>
      <c r="I571" s="165"/>
      <c r="J571" s="166"/>
      <c r="K571" s="165"/>
      <c r="L571" s="165"/>
      <c r="M571" s="165"/>
      <c r="N571" s="165"/>
      <c r="O571" s="165"/>
      <c r="P571" s="165"/>
      <c r="Q571" s="194"/>
    </row>
    <row r="572" spans="1:17" s="156" customFormat="1" ht="20.100000000000001" customHeight="1" x14ac:dyDescent="0.15">
      <c r="A572" s="162"/>
      <c r="B572" s="162"/>
      <c r="C572" s="162"/>
      <c r="D572" s="162"/>
      <c r="E572" s="162"/>
      <c r="F572" s="164"/>
      <c r="G572" s="165"/>
      <c r="H572" s="165"/>
      <c r="I572" s="165"/>
      <c r="J572" s="166"/>
      <c r="K572" s="165"/>
      <c r="L572" s="165"/>
      <c r="M572" s="165"/>
      <c r="N572" s="165"/>
      <c r="O572" s="165"/>
      <c r="P572" s="165"/>
      <c r="Q572" s="194"/>
    </row>
    <row r="573" spans="1:17" s="156" customFormat="1" ht="20.100000000000001" customHeight="1" x14ac:dyDescent="0.15">
      <c r="A573" s="162"/>
      <c r="B573" s="162"/>
      <c r="C573" s="162"/>
      <c r="D573" s="162"/>
      <c r="E573" s="162"/>
      <c r="F573" s="164"/>
      <c r="G573" s="165"/>
      <c r="H573" s="165"/>
      <c r="I573" s="165"/>
      <c r="J573" s="166"/>
      <c r="K573" s="165"/>
      <c r="L573" s="165"/>
      <c r="M573" s="165"/>
      <c r="N573" s="165"/>
      <c r="O573" s="165"/>
      <c r="P573" s="165"/>
      <c r="Q573" s="194"/>
    </row>
    <row r="574" spans="1:17" s="156" customFormat="1" ht="20.100000000000001" customHeight="1" x14ac:dyDescent="0.15">
      <c r="A574" s="162"/>
      <c r="B574" s="162"/>
      <c r="C574" s="162"/>
      <c r="D574" s="162"/>
      <c r="E574" s="162"/>
      <c r="F574" s="164"/>
      <c r="G574" s="165"/>
      <c r="H574" s="165"/>
      <c r="I574" s="165"/>
      <c r="J574" s="166"/>
      <c r="K574" s="165"/>
      <c r="L574" s="165"/>
      <c r="M574" s="165"/>
      <c r="N574" s="165"/>
      <c r="O574" s="165"/>
      <c r="P574" s="165"/>
      <c r="Q574" s="194"/>
    </row>
    <row r="575" spans="1:17" s="156" customFormat="1" ht="20.100000000000001" customHeight="1" x14ac:dyDescent="0.15">
      <c r="A575" s="162"/>
      <c r="B575" s="162"/>
      <c r="C575" s="162"/>
      <c r="D575" s="162"/>
      <c r="E575" s="162"/>
      <c r="F575" s="164"/>
      <c r="G575" s="165"/>
      <c r="H575" s="165"/>
      <c r="I575" s="165"/>
      <c r="J575" s="166"/>
      <c r="K575" s="165"/>
      <c r="L575" s="165"/>
      <c r="M575" s="165"/>
      <c r="N575" s="165"/>
      <c r="O575" s="165"/>
      <c r="P575" s="165"/>
      <c r="Q575" s="194"/>
    </row>
    <row r="576" spans="1:17" s="156" customFormat="1" ht="20.100000000000001" customHeight="1" x14ac:dyDescent="0.15">
      <c r="A576" s="162"/>
      <c r="B576" s="162"/>
      <c r="C576" s="162"/>
      <c r="D576" s="162"/>
      <c r="E576" s="162"/>
      <c r="F576" s="164"/>
      <c r="G576" s="165"/>
      <c r="H576" s="165"/>
      <c r="I576" s="165"/>
      <c r="J576" s="166"/>
      <c r="K576" s="165"/>
      <c r="L576" s="165"/>
      <c r="M576" s="165"/>
      <c r="N576" s="165"/>
      <c r="O576" s="165"/>
      <c r="P576" s="165"/>
      <c r="Q576" s="194"/>
    </row>
    <row r="577" spans="1:17" s="156" customFormat="1" ht="20.100000000000001" customHeight="1" x14ac:dyDescent="0.15">
      <c r="A577" s="162"/>
      <c r="B577" s="162"/>
      <c r="C577" s="162"/>
      <c r="D577" s="162"/>
      <c r="E577" s="162"/>
      <c r="F577" s="164"/>
      <c r="G577" s="165"/>
      <c r="H577" s="165"/>
      <c r="I577" s="165"/>
      <c r="J577" s="166"/>
      <c r="K577" s="165"/>
      <c r="L577" s="165"/>
      <c r="M577" s="165"/>
      <c r="N577" s="165"/>
      <c r="O577" s="165"/>
      <c r="P577" s="165"/>
      <c r="Q577" s="194"/>
    </row>
    <row r="578" spans="1:17" s="156" customFormat="1" ht="20.100000000000001" customHeight="1" x14ac:dyDescent="0.15">
      <c r="A578" s="162"/>
      <c r="B578" s="162"/>
      <c r="C578" s="162"/>
      <c r="D578" s="162"/>
      <c r="E578" s="162"/>
      <c r="F578" s="164"/>
      <c r="G578" s="165"/>
      <c r="H578" s="165"/>
      <c r="I578" s="165"/>
      <c r="J578" s="166"/>
      <c r="K578" s="165"/>
      <c r="L578" s="165"/>
      <c r="M578" s="165"/>
      <c r="N578" s="165"/>
      <c r="O578" s="165"/>
      <c r="P578" s="165"/>
      <c r="Q578" s="194"/>
    </row>
    <row r="579" spans="1:17" s="156" customFormat="1" ht="20.100000000000001" customHeight="1" x14ac:dyDescent="0.15">
      <c r="A579" s="162"/>
      <c r="B579" s="162"/>
      <c r="C579" s="162"/>
      <c r="D579" s="162"/>
      <c r="E579" s="162"/>
      <c r="F579" s="164"/>
      <c r="G579" s="165"/>
      <c r="H579" s="165"/>
      <c r="I579" s="165"/>
      <c r="J579" s="166"/>
      <c r="K579" s="165"/>
      <c r="L579" s="165"/>
      <c r="M579" s="165"/>
      <c r="N579" s="165"/>
      <c r="O579" s="165"/>
      <c r="P579" s="165"/>
      <c r="Q579" s="194"/>
    </row>
    <row r="580" spans="1:17" s="156" customFormat="1" ht="20.100000000000001" customHeight="1" x14ac:dyDescent="0.15">
      <c r="A580" s="162"/>
      <c r="B580" s="162"/>
      <c r="C580" s="162"/>
      <c r="D580" s="162"/>
      <c r="E580" s="162"/>
      <c r="F580" s="164"/>
      <c r="G580" s="165"/>
      <c r="H580" s="165"/>
      <c r="I580" s="165"/>
      <c r="J580" s="166"/>
      <c r="K580" s="165"/>
      <c r="L580" s="165"/>
      <c r="M580" s="165"/>
      <c r="N580" s="165"/>
      <c r="O580" s="165"/>
      <c r="P580" s="165"/>
      <c r="Q580" s="194"/>
    </row>
    <row r="581" spans="1:17" s="156" customFormat="1" ht="20.100000000000001" customHeight="1" x14ac:dyDescent="0.15">
      <c r="A581" s="162"/>
      <c r="B581" s="162"/>
      <c r="C581" s="162"/>
      <c r="D581" s="162"/>
      <c r="E581" s="162"/>
      <c r="F581" s="164"/>
      <c r="G581" s="165"/>
      <c r="H581" s="165"/>
      <c r="I581" s="165"/>
      <c r="J581" s="166"/>
      <c r="K581" s="165"/>
      <c r="L581" s="165"/>
      <c r="M581" s="165"/>
      <c r="N581" s="165"/>
      <c r="O581" s="165"/>
      <c r="P581" s="165"/>
      <c r="Q581" s="194"/>
    </row>
    <row r="582" spans="1:17" s="156" customFormat="1" ht="20.100000000000001" customHeight="1" x14ac:dyDescent="0.15">
      <c r="A582" s="162"/>
      <c r="B582" s="162"/>
      <c r="C582" s="162"/>
      <c r="D582" s="162"/>
      <c r="E582" s="162"/>
      <c r="F582" s="164"/>
      <c r="G582" s="165"/>
      <c r="H582" s="165"/>
      <c r="I582" s="165"/>
      <c r="J582" s="166"/>
      <c r="K582" s="165"/>
      <c r="L582" s="165"/>
      <c r="M582" s="165"/>
      <c r="N582" s="165"/>
      <c r="O582" s="165"/>
      <c r="P582" s="165"/>
      <c r="Q582" s="194"/>
    </row>
    <row r="583" spans="1:17" s="156" customFormat="1" ht="20.100000000000001" customHeight="1" x14ac:dyDescent="0.15">
      <c r="A583" s="162"/>
      <c r="B583" s="162"/>
      <c r="C583" s="162"/>
      <c r="D583" s="162"/>
      <c r="E583" s="162"/>
      <c r="F583" s="164"/>
      <c r="G583" s="165"/>
      <c r="H583" s="165"/>
      <c r="I583" s="165"/>
      <c r="J583" s="166"/>
      <c r="K583" s="165"/>
      <c r="L583" s="165"/>
      <c r="M583" s="165"/>
      <c r="N583" s="165"/>
      <c r="O583" s="165"/>
      <c r="P583" s="165"/>
      <c r="Q583" s="194"/>
    </row>
    <row r="584" spans="1:17" s="156" customFormat="1" ht="20.100000000000001" customHeight="1" x14ac:dyDescent="0.15">
      <c r="A584" s="162"/>
      <c r="B584" s="162"/>
      <c r="C584" s="162"/>
      <c r="D584" s="162"/>
      <c r="E584" s="162"/>
      <c r="F584" s="164"/>
      <c r="G584" s="165"/>
      <c r="H584" s="165"/>
      <c r="I584" s="165"/>
      <c r="J584" s="166"/>
      <c r="K584" s="165"/>
      <c r="L584" s="165"/>
      <c r="M584" s="165"/>
      <c r="N584" s="165"/>
      <c r="O584" s="165"/>
      <c r="P584" s="165"/>
      <c r="Q584" s="194"/>
    </row>
    <row r="585" spans="1:17" s="156" customFormat="1" ht="20.100000000000001" customHeight="1" x14ac:dyDescent="0.15">
      <c r="A585" s="162"/>
      <c r="B585" s="162"/>
      <c r="C585" s="162"/>
      <c r="D585" s="162"/>
      <c r="E585" s="162"/>
      <c r="F585" s="164"/>
      <c r="G585" s="165"/>
      <c r="H585" s="165"/>
      <c r="I585" s="165"/>
      <c r="J585" s="166"/>
      <c r="K585" s="165"/>
      <c r="L585" s="165"/>
      <c r="M585" s="165"/>
      <c r="N585" s="165"/>
      <c r="O585" s="165"/>
      <c r="P585" s="165"/>
      <c r="Q585" s="194"/>
    </row>
    <row r="586" spans="1:17" s="156" customFormat="1" ht="20.100000000000001" customHeight="1" x14ac:dyDescent="0.15">
      <c r="A586" s="162"/>
      <c r="B586" s="162"/>
      <c r="C586" s="162"/>
      <c r="D586" s="162"/>
      <c r="E586" s="162"/>
      <c r="F586" s="164"/>
      <c r="G586" s="165"/>
      <c r="H586" s="165"/>
      <c r="I586" s="165"/>
      <c r="J586" s="166"/>
      <c r="K586" s="165"/>
      <c r="L586" s="165"/>
      <c r="M586" s="165"/>
      <c r="N586" s="165"/>
      <c r="O586" s="165"/>
      <c r="P586" s="165"/>
      <c r="Q586" s="194"/>
    </row>
    <row r="587" spans="1:17" s="156" customFormat="1" ht="20.100000000000001" customHeight="1" x14ac:dyDescent="0.15">
      <c r="A587" s="162"/>
      <c r="B587" s="162"/>
      <c r="C587" s="162"/>
      <c r="D587" s="162"/>
      <c r="E587" s="162"/>
      <c r="F587" s="164"/>
      <c r="G587" s="165"/>
      <c r="H587" s="165"/>
      <c r="I587" s="165"/>
      <c r="J587" s="166"/>
      <c r="K587" s="165"/>
      <c r="L587" s="165"/>
      <c r="M587" s="165"/>
      <c r="N587" s="165"/>
      <c r="O587" s="165"/>
      <c r="P587" s="165"/>
      <c r="Q587" s="194"/>
    </row>
    <row r="588" spans="1:17" s="156" customFormat="1" ht="20.100000000000001" customHeight="1" x14ac:dyDescent="0.15">
      <c r="A588" s="162"/>
      <c r="B588" s="162"/>
      <c r="C588" s="162"/>
      <c r="D588" s="162"/>
      <c r="E588" s="162"/>
      <c r="F588" s="164"/>
      <c r="G588" s="165"/>
      <c r="H588" s="165"/>
      <c r="I588" s="165"/>
      <c r="J588" s="166"/>
      <c r="K588" s="165"/>
      <c r="L588" s="165"/>
      <c r="M588" s="165"/>
      <c r="N588" s="165"/>
      <c r="O588" s="165"/>
      <c r="P588" s="165"/>
      <c r="Q588" s="194"/>
    </row>
    <row r="589" spans="1:17" s="156" customFormat="1" ht="20.100000000000001" customHeight="1" x14ac:dyDescent="0.15">
      <c r="A589" s="162"/>
      <c r="B589" s="162"/>
      <c r="C589" s="162"/>
      <c r="D589" s="162"/>
      <c r="E589" s="162"/>
      <c r="F589" s="164"/>
      <c r="G589" s="165"/>
      <c r="H589" s="165"/>
      <c r="I589" s="165"/>
      <c r="J589" s="166"/>
      <c r="K589" s="165"/>
      <c r="L589" s="165"/>
      <c r="M589" s="165"/>
      <c r="N589" s="165"/>
      <c r="O589" s="165"/>
      <c r="P589" s="165"/>
      <c r="Q589" s="194"/>
    </row>
    <row r="590" spans="1:17" s="156" customFormat="1" ht="20.100000000000001" customHeight="1" x14ac:dyDescent="0.15">
      <c r="A590" s="162"/>
      <c r="B590" s="162"/>
      <c r="C590" s="162"/>
      <c r="D590" s="162"/>
      <c r="E590" s="162"/>
      <c r="F590" s="164"/>
      <c r="G590" s="165"/>
      <c r="H590" s="165"/>
      <c r="I590" s="165"/>
      <c r="J590" s="166"/>
      <c r="K590" s="165"/>
      <c r="L590" s="165"/>
      <c r="M590" s="165"/>
      <c r="N590" s="165"/>
      <c r="O590" s="165"/>
      <c r="P590" s="165"/>
      <c r="Q590" s="194"/>
    </row>
    <row r="591" spans="1:17" s="156" customFormat="1" ht="20.100000000000001" customHeight="1" x14ac:dyDescent="0.15">
      <c r="A591" s="162"/>
      <c r="B591" s="162"/>
      <c r="C591" s="162"/>
      <c r="D591" s="162"/>
      <c r="E591" s="162"/>
      <c r="F591" s="164"/>
      <c r="G591" s="165"/>
      <c r="H591" s="165"/>
      <c r="I591" s="165"/>
      <c r="J591" s="166"/>
      <c r="K591" s="165"/>
      <c r="L591" s="165"/>
      <c r="M591" s="165"/>
      <c r="N591" s="165"/>
      <c r="O591" s="165"/>
      <c r="P591" s="165"/>
      <c r="Q591" s="194"/>
    </row>
    <row r="592" spans="1:17" s="156" customFormat="1" ht="20.100000000000001" customHeight="1" x14ac:dyDescent="0.15">
      <c r="A592" s="162"/>
      <c r="B592" s="162"/>
      <c r="C592" s="162"/>
      <c r="D592" s="162"/>
      <c r="E592" s="162"/>
      <c r="F592" s="164"/>
      <c r="G592" s="165"/>
      <c r="H592" s="165"/>
      <c r="I592" s="165"/>
      <c r="J592" s="166"/>
      <c r="K592" s="165"/>
      <c r="L592" s="165"/>
      <c r="M592" s="165"/>
      <c r="N592" s="165"/>
      <c r="O592" s="165"/>
      <c r="P592" s="165"/>
      <c r="Q592" s="194"/>
    </row>
    <row r="593" spans="1:17" s="156" customFormat="1" ht="20.100000000000001" customHeight="1" x14ac:dyDescent="0.15">
      <c r="A593" s="162"/>
      <c r="B593" s="162"/>
      <c r="C593" s="162"/>
      <c r="D593" s="162"/>
      <c r="E593" s="162"/>
      <c r="F593" s="164"/>
      <c r="G593" s="165"/>
      <c r="H593" s="165"/>
      <c r="I593" s="165"/>
      <c r="J593" s="166"/>
      <c r="K593" s="165"/>
      <c r="L593" s="165"/>
      <c r="M593" s="165"/>
      <c r="N593" s="165"/>
      <c r="O593" s="165"/>
      <c r="P593" s="165"/>
      <c r="Q593" s="194"/>
    </row>
    <row r="594" spans="1:17" s="156" customFormat="1" ht="20.100000000000001" customHeight="1" x14ac:dyDescent="0.15">
      <c r="A594" s="162"/>
      <c r="B594" s="162"/>
      <c r="C594" s="162"/>
      <c r="D594" s="162"/>
      <c r="E594" s="162"/>
      <c r="F594" s="164"/>
      <c r="G594" s="165"/>
      <c r="H594" s="165"/>
      <c r="I594" s="165"/>
      <c r="J594" s="166"/>
      <c r="K594" s="165"/>
      <c r="L594" s="165"/>
      <c r="M594" s="165"/>
      <c r="N594" s="165"/>
      <c r="O594" s="165"/>
      <c r="P594" s="165"/>
      <c r="Q594" s="194"/>
    </row>
    <row r="595" spans="1:17" s="156" customFormat="1" ht="20.100000000000001" customHeight="1" x14ac:dyDescent="0.15">
      <c r="A595" s="162"/>
      <c r="B595" s="162"/>
      <c r="C595" s="162"/>
      <c r="D595" s="162"/>
      <c r="E595" s="162"/>
      <c r="F595" s="164"/>
      <c r="G595" s="165"/>
      <c r="H595" s="165"/>
      <c r="I595" s="165"/>
      <c r="J595" s="166"/>
      <c r="K595" s="165"/>
      <c r="L595" s="165"/>
      <c r="M595" s="165"/>
      <c r="N595" s="165"/>
      <c r="O595" s="165"/>
      <c r="P595" s="165"/>
      <c r="Q595" s="194"/>
    </row>
    <row r="596" spans="1:17" s="156" customFormat="1" ht="20.100000000000001" customHeight="1" x14ac:dyDescent="0.15">
      <c r="A596" s="162"/>
      <c r="B596" s="162"/>
      <c r="C596" s="162"/>
      <c r="D596" s="162"/>
      <c r="E596" s="162"/>
      <c r="F596" s="164"/>
      <c r="G596" s="165"/>
      <c r="H596" s="165"/>
      <c r="I596" s="165"/>
      <c r="J596" s="166"/>
      <c r="K596" s="165"/>
      <c r="L596" s="165"/>
      <c r="M596" s="165"/>
      <c r="N596" s="165"/>
      <c r="O596" s="165"/>
      <c r="P596" s="165"/>
      <c r="Q596" s="194"/>
    </row>
    <row r="597" spans="1:17" s="156" customFormat="1" ht="20.100000000000001" customHeight="1" x14ac:dyDescent="0.15">
      <c r="A597" s="162"/>
      <c r="B597" s="162"/>
      <c r="C597" s="162"/>
      <c r="D597" s="162"/>
      <c r="E597" s="162"/>
      <c r="F597" s="164"/>
      <c r="G597" s="165"/>
      <c r="H597" s="165"/>
      <c r="I597" s="165"/>
      <c r="J597" s="166"/>
      <c r="K597" s="165"/>
      <c r="L597" s="165"/>
      <c r="M597" s="165"/>
      <c r="N597" s="165"/>
      <c r="O597" s="165"/>
      <c r="P597" s="165"/>
      <c r="Q597" s="194"/>
    </row>
    <row r="598" spans="1:17" s="156" customFormat="1" ht="20.100000000000001" customHeight="1" x14ac:dyDescent="0.15">
      <c r="A598" s="162"/>
      <c r="B598" s="162"/>
      <c r="C598" s="162"/>
      <c r="D598" s="162"/>
      <c r="E598" s="162"/>
      <c r="F598" s="164"/>
      <c r="G598" s="165"/>
      <c r="H598" s="165"/>
      <c r="I598" s="165"/>
      <c r="J598" s="166"/>
      <c r="K598" s="165"/>
      <c r="L598" s="165"/>
      <c r="M598" s="165"/>
      <c r="N598" s="165"/>
      <c r="O598" s="165"/>
      <c r="P598" s="165"/>
      <c r="Q598" s="194"/>
    </row>
    <row r="599" spans="1:17" s="156" customFormat="1" ht="20.100000000000001" customHeight="1" x14ac:dyDescent="0.15">
      <c r="A599" s="162"/>
      <c r="B599" s="162"/>
      <c r="C599" s="162"/>
      <c r="D599" s="162"/>
      <c r="E599" s="162"/>
      <c r="F599" s="164"/>
      <c r="G599" s="165"/>
      <c r="H599" s="165"/>
      <c r="I599" s="165"/>
      <c r="J599" s="166"/>
      <c r="K599" s="165"/>
      <c r="L599" s="165"/>
      <c r="M599" s="165"/>
      <c r="N599" s="165"/>
      <c r="O599" s="165"/>
      <c r="P599" s="165"/>
      <c r="Q599" s="194"/>
    </row>
    <row r="600" spans="1:17" s="156" customFormat="1" ht="20.100000000000001" customHeight="1" x14ac:dyDescent="0.15">
      <c r="A600" s="162"/>
      <c r="B600" s="162"/>
      <c r="C600" s="162"/>
      <c r="D600" s="162"/>
      <c r="E600" s="162"/>
      <c r="F600" s="164"/>
      <c r="G600" s="165"/>
      <c r="H600" s="165"/>
      <c r="I600" s="165"/>
      <c r="J600" s="166"/>
      <c r="K600" s="165"/>
      <c r="L600" s="165"/>
      <c r="M600" s="165"/>
      <c r="N600" s="165"/>
      <c r="O600" s="165"/>
      <c r="P600" s="165"/>
      <c r="Q600" s="194"/>
    </row>
    <row r="601" spans="1:17" s="156" customFormat="1" ht="20.100000000000001" customHeight="1" x14ac:dyDescent="0.15">
      <c r="A601" s="162"/>
      <c r="B601" s="162"/>
      <c r="C601" s="162"/>
      <c r="D601" s="162"/>
      <c r="E601" s="162"/>
      <c r="F601" s="164"/>
      <c r="G601" s="165"/>
      <c r="H601" s="165"/>
      <c r="I601" s="165"/>
      <c r="J601" s="166"/>
      <c r="K601" s="165"/>
      <c r="L601" s="165"/>
      <c r="M601" s="165"/>
      <c r="N601" s="165"/>
      <c r="O601" s="165"/>
      <c r="P601" s="165"/>
      <c r="Q601" s="194"/>
    </row>
    <row r="602" spans="1:17" s="156" customFormat="1" ht="20.100000000000001" customHeight="1" x14ac:dyDescent="0.15">
      <c r="A602" s="162"/>
      <c r="B602" s="162"/>
      <c r="C602" s="162"/>
      <c r="D602" s="162"/>
      <c r="E602" s="162"/>
      <c r="F602" s="164"/>
      <c r="G602" s="165"/>
      <c r="H602" s="165"/>
      <c r="I602" s="165"/>
      <c r="J602" s="166"/>
      <c r="K602" s="165"/>
      <c r="L602" s="165"/>
      <c r="M602" s="165"/>
      <c r="N602" s="165"/>
      <c r="O602" s="165"/>
      <c r="P602" s="165"/>
      <c r="Q602" s="194"/>
    </row>
    <row r="603" spans="1:17" s="156" customFormat="1" ht="20.100000000000001" customHeight="1" x14ac:dyDescent="0.15">
      <c r="A603" s="162"/>
      <c r="B603" s="162"/>
      <c r="C603" s="162"/>
      <c r="D603" s="162"/>
      <c r="E603" s="162"/>
      <c r="F603" s="164"/>
      <c r="G603" s="165"/>
      <c r="H603" s="165"/>
      <c r="I603" s="165"/>
      <c r="J603" s="166"/>
      <c r="K603" s="165"/>
      <c r="L603" s="165"/>
      <c r="M603" s="165"/>
      <c r="N603" s="165"/>
      <c r="O603" s="165"/>
      <c r="P603" s="165"/>
      <c r="Q603" s="194"/>
    </row>
    <row r="604" spans="1:17" s="156" customFormat="1" ht="20.100000000000001" customHeight="1" x14ac:dyDescent="0.15">
      <c r="A604" s="162"/>
      <c r="B604" s="162"/>
      <c r="C604" s="162"/>
      <c r="D604" s="162"/>
      <c r="E604" s="162"/>
      <c r="F604" s="164"/>
      <c r="G604" s="165"/>
      <c r="H604" s="165"/>
      <c r="I604" s="165"/>
      <c r="J604" s="166"/>
      <c r="K604" s="165"/>
      <c r="L604" s="165"/>
      <c r="M604" s="165"/>
      <c r="N604" s="165"/>
      <c r="O604" s="165"/>
      <c r="P604" s="165"/>
      <c r="Q604" s="194"/>
    </row>
    <row r="605" spans="1:17" s="156" customFormat="1" ht="20.100000000000001" customHeight="1" x14ac:dyDescent="0.15">
      <c r="A605" s="162"/>
      <c r="B605" s="162"/>
      <c r="C605" s="162"/>
      <c r="D605" s="162"/>
      <c r="E605" s="162"/>
      <c r="F605" s="164"/>
      <c r="G605" s="165"/>
      <c r="H605" s="165"/>
      <c r="I605" s="165"/>
      <c r="J605" s="166"/>
      <c r="K605" s="165"/>
      <c r="L605" s="165"/>
      <c r="M605" s="165"/>
      <c r="N605" s="165"/>
      <c r="O605" s="165"/>
      <c r="P605" s="165"/>
      <c r="Q605" s="194"/>
    </row>
    <row r="606" spans="1:17" s="156" customFormat="1" ht="20.100000000000001" customHeight="1" x14ac:dyDescent="0.15">
      <c r="A606" s="162"/>
      <c r="B606" s="162"/>
      <c r="C606" s="162"/>
      <c r="D606" s="162"/>
      <c r="E606" s="162"/>
      <c r="F606" s="164"/>
      <c r="G606" s="165"/>
      <c r="H606" s="165"/>
      <c r="I606" s="165"/>
      <c r="J606" s="166"/>
      <c r="K606" s="165"/>
      <c r="L606" s="165"/>
      <c r="M606" s="165"/>
      <c r="N606" s="165"/>
      <c r="O606" s="165"/>
      <c r="P606" s="165"/>
      <c r="Q606" s="194"/>
    </row>
    <row r="607" spans="1:17" s="156" customFormat="1" ht="20.100000000000001" customHeight="1" x14ac:dyDescent="0.15">
      <c r="A607" s="162"/>
      <c r="B607" s="162"/>
      <c r="C607" s="162"/>
      <c r="D607" s="162"/>
      <c r="E607" s="162"/>
      <c r="F607" s="164"/>
      <c r="G607" s="165"/>
      <c r="H607" s="165"/>
      <c r="I607" s="165"/>
      <c r="J607" s="166"/>
      <c r="K607" s="165"/>
      <c r="L607" s="165"/>
      <c r="M607" s="165"/>
      <c r="N607" s="165"/>
      <c r="O607" s="165"/>
      <c r="P607" s="165"/>
      <c r="Q607" s="194"/>
    </row>
    <row r="608" spans="1:17" s="156" customFormat="1" ht="20.100000000000001" customHeight="1" x14ac:dyDescent="0.15">
      <c r="A608" s="162"/>
      <c r="B608" s="162"/>
      <c r="C608" s="162"/>
      <c r="D608" s="162"/>
      <c r="E608" s="162"/>
      <c r="F608" s="164"/>
      <c r="G608" s="165"/>
      <c r="H608" s="165"/>
      <c r="I608" s="165"/>
      <c r="J608" s="166"/>
      <c r="K608" s="165"/>
      <c r="L608" s="165"/>
      <c r="M608" s="165"/>
      <c r="N608" s="165"/>
      <c r="O608" s="165"/>
      <c r="P608" s="165"/>
      <c r="Q608" s="194"/>
    </row>
    <row r="609" spans="1:17" s="156" customFormat="1" ht="20.100000000000001" customHeight="1" x14ac:dyDescent="0.15">
      <c r="A609" s="162"/>
      <c r="B609" s="162"/>
      <c r="C609" s="162"/>
      <c r="D609" s="162"/>
      <c r="E609" s="162"/>
      <c r="F609" s="164"/>
      <c r="G609" s="165"/>
      <c r="H609" s="165"/>
      <c r="I609" s="165"/>
      <c r="J609" s="166"/>
      <c r="K609" s="165"/>
      <c r="L609" s="165"/>
      <c r="M609" s="165"/>
      <c r="N609" s="165"/>
      <c r="O609" s="165"/>
      <c r="P609" s="165"/>
      <c r="Q609" s="194"/>
    </row>
    <row r="610" spans="1:17" s="156" customFormat="1" ht="20.100000000000001" customHeight="1" x14ac:dyDescent="0.15">
      <c r="A610" s="162"/>
      <c r="B610" s="162"/>
      <c r="C610" s="162"/>
      <c r="D610" s="162"/>
      <c r="E610" s="162"/>
      <c r="F610" s="164"/>
      <c r="G610" s="165"/>
      <c r="H610" s="165"/>
      <c r="I610" s="165"/>
      <c r="J610" s="166"/>
      <c r="K610" s="165"/>
      <c r="L610" s="165"/>
      <c r="M610" s="165"/>
      <c r="N610" s="165"/>
      <c r="O610" s="165"/>
      <c r="P610" s="165"/>
      <c r="Q610" s="194"/>
    </row>
    <row r="611" spans="1:17" s="156" customFormat="1" ht="20.100000000000001" customHeight="1" x14ac:dyDescent="0.15">
      <c r="A611" s="162"/>
      <c r="B611" s="162"/>
      <c r="C611" s="162"/>
      <c r="D611" s="162"/>
      <c r="E611" s="162"/>
      <c r="F611" s="164"/>
      <c r="G611" s="165"/>
      <c r="H611" s="165"/>
      <c r="I611" s="165"/>
      <c r="J611" s="166"/>
      <c r="K611" s="165"/>
      <c r="L611" s="165"/>
      <c r="M611" s="165"/>
      <c r="N611" s="165"/>
      <c r="O611" s="165"/>
      <c r="P611" s="165"/>
      <c r="Q611" s="194"/>
    </row>
    <row r="612" spans="1:17" s="156" customFormat="1" ht="20.100000000000001" customHeight="1" x14ac:dyDescent="0.15">
      <c r="A612" s="162"/>
      <c r="B612" s="162"/>
      <c r="C612" s="162"/>
      <c r="D612" s="162"/>
      <c r="E612" s="162"/>
      <c r="F612" s="164"/>
      <c r="G612" s="165"/>
      <c r="H612" s="165"/>
      <c r="I612" s="165"/>
      <c r="J612" s="166"/>
      <c r="K612" s="165"/>
      <c r="L612" s="165"/>
      <c r="M612" s="165"/>
      <c r="N612" s="165"/>
      <c r="O612" s="165"/>
      <c r="P612" s="165"/>
      <c r="Q612" s="194"/>
    </row>
    <row r="613" spans="1:17" s="156" customFormat="1" ht="20.100000000000001" customHeight="1" x14ac:dyDescent="0.15">
      <c r="A613" s="162"/>
      <c r="B613" s="162"/>
      <c r="C613" s="162"/>
      <c r="D613" s="162"/>
      <c r="E613" s="162"/>
      <c r="F613" s="164"/>
      <c r="G613" s="165"/>
      <c r="H613" s="165"/>
      <c r="I613" s="165"/>
      <c r="J613" s="166"/>
      <c r="K613" s="165"/>
      <c r="L613" s="165"/>
      <c r="M613" s="165"/>
      <c r="N613" s="165"/>
      <c r="O613" s="165"/>
      <c r="P613" s="165"/>
      <c r="Q613" s="194"/>
    </row>
    <row r="614" spans="1:17" s="156" customFormat="1" ht="20.100000000000001" customHeight="1" x14ac:dyDescent="0.15">
      <c r="A614" s="162"/>
      <c r="B614" s="162"/>
      <c r="C614" s="162"/>
      <c r="D614" s="162"/>
      <c r="E614" s="162"/>
      <c r="F614" s="164"/>
      <c r="G614" s="165"/>
      <c r="H614" s="165"/>
      <c r="I614" s="165"/>
      <c r="J614" s="166"/>
      <c r="K614" s="165"/>
      <c r="L614" s="165"/>
      <c r="M614" s="165"/>
      <c r="N614" s="165"/>
      <c r="O614" s="165"/>
      <c r="P614" s="165"/>
      <c r="Q614" s="194"/>
    </row>
    <row r="615" spans="1:17" s="156" customFormat="1" ht="20.100000000000001" customHeight="1" x14ac:dyDescent="0.15">
      <c r="A615" s="162"/>
      <c r="B615" s="162"/>
      <c r="C615" s="162"/>
      <c r="D615" s="162"/>
      <c r="E615" s="162"/>
      <c r="F615" s="164"/>
      <c r="G615" s="165"/>
      <c r="H615" s="165"/>
      <c r="I615" s="165"/>
      <c r="J615" s="166"/>
      <c r="K615" s="165"/>
      <c r="L615" s="165"/>
      <c r="M615" s="165"/>
      <c r="N615" s="165"/>
      <c r="O615" s="165"/>
      <c r="P615" s="165"/>
      <c r="Q615" s="194"/>
    </row>
    <row r="616" spans="1:17" s="156" customFormat="1" ht="20.100000000000001" customHeight="1" x14ac:dyDescent="0.15">
      <c r="A616" s="162"/>
      <c r="B616" s="162"/>
      <c r="C616" s="162"/>
      <c r="D616" s="162"/>
      <c r="E616" s="162"/>
      <c r="F616" s="164"/>
      <c r="G616" s="165"/>
      <c r="H616" s="165"/>
      <c r="I616" s="165"/>
      <c r="J616" s="166"/>
      <c r="K616" s="165"/>
      <c r="L616" s="165"/>
      <c r="M616" s="165"/>
      <c r="N616" s="165"/>
      <c r="O616" s="165"/>
      <c r="P616" s="165"/>
      <c r="Q616" s="194"/>
    </row>
    <row r="617" spans="1:17" s="156" customFormat="1" ht="20.100000000000001" customHeight="1" x14ac:dyDescent="0.15">
      <c r="A617" s="162"/>
      <c r="B617" s="162"/>
      <c r="C617" s="162"/>
      <c r="D617" s="162"/>
      <c r="E617" s="162"/>
      <c r="F617" s="164"/>
      <c r="G617" s="165"/>
      <c r="H617" s="165"/>
      <c r="I617" s="165"/>
      <c r="J617" s="166"/>
      <c r="K617" s="165"/>
      <c r="L617" s="165"/>
      <c r="M617" s="165"/>
      <c r="N617" s="165"/>
      <c r="O617" s="165"/>
      <c r="P617" s="165"/>
      <c r="Q617" s="194"/>
    </row>
    <row r="618" spans="1:17" s="156" customFormat="1" ht="20.100000000000001" customHeight="1" x14ac:dyDescent="0.15">
      <c r="A618" s="162"/>
      <c r="B618" s="162"/>
      <c r="C618" s="162"/>
      <c r="D618" s="162"/>
      <c r="E618" s="162"/>
      <c r="F618" s="164"/>
      <c r="G618" s="165"/>
      <c r="H618" s="165"/>
      <c r="I618" s="165"/>
      <c r="J618" s="166"/>
      <c r="K618" s="165"/>
      <c r="L618" s="165"/>
      <c r="M618" s="165"/>
      <c r="N618" s="165"/>
      <c r="O618" s="165"/>
      <c r="P618" s="165"/>
      <c r="Q618" s="194"/>
    </row>
    <row r="619" spans="1:17" s="156" customFormat="1" ht="20.100000000000001" customHeight="1" x14ac:dyDescent="0.15">
      <c r="A619" s="162"/>
      <c r="B619" s="162"/>
      <c r="C619" s="162"/>
      <c r="D619" s="162"/>
      <c r="E619" s="162"/>
      <c r="F619" s="164"/>
      <c r="G619" s="165"/>
      <c r="H619" s="165"/>
      <c r="I619" s="165"/>
      <c r="J619" s="166"/>
      <c r="K619" s="165"/>
      <c r="L619" s="165"/>
      <c r="M619" s="165"/>
      <c r="N619" s="165"/>
      <c r="O619" s="165"/>
      <c r="P619" s="165"/>
      <c r="Q619" s="194"/>
    </row>
    <row r="620" spans="1:17" s="156" customFormat="1" ht="20.100000000000001" customHeight="1" x14ac:dyDescent="0.15">
      <c r="A620" s="162"/>
      <c r="B620" s="162"/>
      <c r="C620" s="162"/>
      <c r="D620" s="162"/>
      <c r="E620" s="162"/>
      <c r="F620" s="164"/>
      <c r="G620" s="165"/>
      <c r="H620" s="165"/>
      <c r="I620" s="165"/>
      <c r="J620" s="166"/>
      <c r="K620" s="165"/>
      <c r="L620" s="165"/>
      <c r="M620" s="165"/>
      <c r="N620" s="165"/>
      <c r="O620" s="165"/>
      <c r="P620" s="165"/>
      <c r="Q620" s="194"/>
    </row>
    <row r="621" spans="1:17" s="156" customFormat="1" ht="20.100000000000001" customHeight="1" x14ac:dyDescent="0.15">
      <c r="A621" s="162"/>
      <c r="B621" s="162"/>
      <c r="C621" s="162"/>
      <c r="D621" s="162"/>
      <c r="E621" s="162"/>
      <c r="F621" s="164"/>
      <c r="G621" s="165"/>
      <c r="H621" s="165"/>
      <c r="I621" s="165"/>
      <c r="J621" s="166"/>
      <c r="K621" s="165"/>
      <c r="L621" s="165"/>
      <c r="M621" s="165"/>
      <c r="N621" s="165"/>
      <c r="O621" s="165"/>
      <c r="P621" s="165"/>
      <c r="Q621" s="194"/>
    </row>
    <row r="622" spans="1:17" s="156" customFormat="1" ht="20.100000000000001" customHeight="1" x14ac:dyDescent="0.15">
      <c r="A622" s="162"/>
      <c r="B622" s="162"/>
      <c r="C622" s="162"/>
      <c r="D622" s="162"/>
      <c r="E622" s="162"/>
      <c r="F622" s="164"/>
      <c r="G622" s="165"/>
      <c r="H622" s="165"/>
      <c r="I622" s="165"/>
      <c r="J622" s="166"/>
      <c r="K622" s="165"/>
      <c r="L622" s="165"/>
      <c r="M622" s="165"/>
      <c r="N622" s="165"/>
      <c r="O622" s="165"/>
      <c r="P622" s="165"/>
      <c r="Q622" s="194"/>
    </row>
    <row r="623" spans="1:17" s="156" customFormat="1" ht="20.100000000000001" customHeight="1" x14ac:dyDescent="0.15">
      <c r="A623" s="162"/>
      <c r="B623" s="162"/>
      <c r="C623" s="162"/>
      <c r="D623" s="162"/>
      <c r="E623" s="162"/>
      <c r="F623" s="164"/>
      <c r="G623" s="165"/>
      <c r="H623" s="165"/>
      <c r="I623" s="165"/>
      <c r="J623" s="166"/>
      <c r="K623" s="165"/>
      <c r="L623" s="165"/>
      <c r="M623" s="165"/>
      <c r="N623" s="165"/>
      <c r="O623" s="165"/>
      <c r="P623" s="165"/>
      <c r="Q623" s="194"/>
    </row>
    <row r="624" spans="1:17" s="156" customFormat="1" ht="20.100000000000001" customHeight="1" x14ac:dyDescent="0.15">
      <c r="A624" s="162"/>
      <c r="B624" s="162"/>
      <c r="C624" s="162"/>
      <c r="D624" s="162"/>
      <c r="E624" s="162"/>
      <c r="F624" s="164"/>
      <c r="G624" s="165"/>
      <c r="H624" s="165"/>
      <c r="I624" s="165"/>
      <c r="J624" s="166"/>
      <c r="K624" s="165"/>
      <c r="L624" s="165"/>
      <c r="M624" s="165"/>
      <c r="N624" s="165"/>
      <c r="O624" s="165"/>
      <c r="P624" s="165"/>
      <c r="Q624" s="194"/>
    </row>
    <row r="625" spans="1:17" s="156" customFormat="1" ht="20.100000000000001" customHeight="1" x14ac:dyDescent="0.15">
      <c r="A625" s="162"/>
      <c r="B625" s="162"/>
      <c r="C625" s="162"/>
      <c r="D625" s="162"/>
      <c r="E625" s="162"/>
      <c r="F625" s="164"/>
      <c r="G625" s="165"/>
      <c r="H625" s="165"/>
      <c r="I625" s="165"/>
      <c r="J625" s="166"/>
      <c r="K625" s="165"/>
      <c r="L625" s="165"/>
      <c r="M625" s="165"/>
      <c r="N625" s="165"/>
      <c r="O625" s="165"/>
      <c r="P625" s="165"/>
      <c r="Q625" s="194"/>
    </row>
    <row r="626" spans="1:17" s="156" customFormat="1" ht="20.100000000000001" customHeight="1" x14ac:dyDescent="0.15">
      <c r="A626" s="162"/>
      <c r="B626" s="162"/>
      <c r="C626" s="162"/>
      <c r="D626" s="162"/>
      <c r="E626" s="162"/>
      <c r="F626" s="164"/>
      <c r="G626" s="165"/>
      <c r="H626" s="165"/>
      <c r="I626" s="165"/>
      <c r="J626" s="166"/>
      <c r="K626" s="165"/>
      <c r="L626" s="165"/>
      <c r="M626" s="165"/>
      <c r="N626" s="165"/>
      <c r="O626" s="165"/>
      <c r="P626" s="165"/>
      <c r="Q626" s="194"/>
    </row>
    <row r="627" spans="1:17" s="156" customFormat="1" ht="20.100000000000001" customHeight="1" x14ac:dyDescent="0.15">
      <c r="A627" s="162"/>
      <c r="B627" s="162"/>
      <c r="C627" s="162"/>
      <c r="D627" s="162"/>
      <c r="E627" s="162"/>
      <c r="F627" s="164"/>
      <c r="G627" s="165"/>
      <c r="H627" s="165"/>
      <c r="I627" s="165"/>
      <c r="J627" s="166"/>
      <c r="K627" s="165"/>
      <c r="L627" s="165"/>
      <c r="M627" s="165"/>
      <c r="N627" s="165"/>
      <c r="O627" s="165"/>
      <c r="P627" s="165"/>
      <c r="Q627" s="194"/>
    </row>
    <row r="628" spans="1:17" s="156" customFormat="1" ht="20.100000000000001" customHeight="1" x14ac:dyDescent="0.15">
      <c r="A628" s="162"/>
      <c r="B628" s="162"/>
      <c r="C628" s="162"/>
      <c r="D628" s="162"/>
      <c r="E628" s="162"/>
      <c r="F628" s="164"/>
      <c r="G628" s="165"/>
      <c r="H628" s="165"/>
      <c r="I628" s="165"/>
      <c r="J628" s="166"/>
      <c r="K628" s="165"/>
      <c r="L628" s="165"/>
      <c r="M628" s="165"/>
      <c r="N628" s="165"/>
      <c r="O628" s="165"/>
      <c r="P628" s="165"/>
      <c r="Q628" s="194"/>
    </row>
    <row r="629" spans="1:17" s="156" customFormat="1" ht="20.100000000000001" customHeight="1" x14ac:dyDescent="0.15">
      <c r="A629" s="162"/>
      <c r="B629" s="162"/>
      <c r="C629" s="162"/>
      <c r="D629" s="162"/>
      <c r="E629" s="162"/>
      <c r="F629" s="164"/>
      <c r="G629" s="165"/>
      <c r="H629" s="165"/>
      <c r="I629" s="165"/>
      <c r="J629" s="166"/>
      <c r="K629" s="165"/>
      <c r="L629" s="165"/>
      <c r="M629" s="165"/>
      <c r="N629" s="165"/>
      <c r="O629" s="165"/>
      <c r="P629" s="165"/>
      <c r="Q629" s="194"/>
    </row>
    <row r="630" spans="1:17" s="156" customFormat="1" ht="20.100000000000001" customHeight="1" x14ac:dyDescent="0.15">
      <c r="A630" s="162"/>
      <c r="B630" s="162"/>
      <c r="C630" s="162"/>
      <c r="D630" s="162"/>
      <c r="E630" s="162"/>
      <c r="F630" s="164"/>
      <c r="G630" s="165"/>
      <c r="H630" s="165"/>
      <c r="I630" s="165"/>
      <c r="J630" s="166"/>
      <c r="K630" s="165"/>
      <c r="L630" s="165"/>
      <c r="M630" s="165"/>
      <c r="N630" s="165"/>
      <c r="O630" s="165"/>
      <c r="P630" s="165"/>
      <c r="Q630" s="194"/>
    </row>
    <row r="631" spans="1:17" s="156" customFormat="1" ht="20.100000000000001" customHeight="1" x14ac:dyDescent="0.15">
      <c r="A631" s="162"/>
      <c r="B631" s="162"/>
      <c r="C631" s="162"/>
      <c r="D631" s="162"/>
      <c r="E631" s="162"/>
      <c r="F631" s="164"/>
      <c r="G631" s="165"/>
      <c r="H631" s="165"/>
      <c r="I631" s="165"/>
      <c r="J631" s="166"/>
      <c r="K631" s="165"/>
      <c r="L631" s="165"/>
      <c r="M631" s="165"/>
      <c r="N631" s="165"/>
      <c r="O631" s="165"/>
      <c r="P631" s="165"/>
      <c r="Q631" s="194"/>
    </row>
    <row r="632" spans="1:17" s="156" customFormat="1" ht="20.100000000000001" customHeight="1" x14ac:dyDescent="0.15">
      <c r="A632" s="162"/>
      <c r="B632" s="162"/>
      <c r="C632" s="162"/>
      <c r="D632" s="162"/>
      <c r="E632" s="162"/>
      <c r="F632" s="164"/>
      <c r="G632" s="165"/>
      <c r="H632" s="165"/>
      <c r="I632" s="165"/>
      <c r="J632" s="166"/>
      <c r="K632" s="165"/>
      <c r="L632" s="165"/>
      <c r="M632" s="165"/>
      <c r="N632" s="165"/>
      <c r="O632" s="165"/>
      <c r="P632" s="165"/>
      <c r="Q632" s="194"/>
    </row>
    <row r="633" spans="1:17" s="156" customFormat="1" ht="20.100000000000001" customHeight="1" x14ac:dyDescent="0.15">
      <c r="A633" s="162"/>
      <c r="B633" s="162"/>
      <c r="C633" s="162"/>
      <c r="D633" s="162"/>
      <c r="E633" s="162"/>
      <c r="F633" s="164"/>
      <c r="G633" s="165"/>
      <c r="H633" s="165"/>
      <c r="I633" s="165"/>
      <c r="J633" s="166"/>
      <c r="K633" s="165"/>
      <c r="L633" s="165"/>
      <c r="M633" s="165"/>
      <c r="N633" s="165"/>
      <c r="O633" s="165"/>
      <c r="P633" s="165"/>
      <c r="Q633" s="194"/>
    </row>
    <row r="634" spans="1:17" s="156" customFormat="1" ht="20.100000000000001" customHeight="1" x14ac:dyDescent="0.15">
      <c r="A634" s="162"/>
      <c r="B634" s="162"/>
      <c r="C634" s="162"/>
      <c r="D634" s="162"/>
      <c r="E634" s="162"/>
      <c r="F634" s="164"/>
      <c r="G634" s="165"/>
      <c r="H634" s="165"/>
      <c r="I634" s="165"/>
      <c r="J634" s="166"/>
      <c r="K634" s="165"/>
      <c r="L634" s="165"/>
      <c r="M634" s="165"/>
      <c r="N634" s="165"/>
      <c r="O634" s="165"/>
      <c r="P634" s="165"/>
      <c r="Q634" s="194"/>
    </row>
    <row r="635" spans="1:17" s="156" customFormat="1" ht="20.100000000000001" customHeight="1" x14ac:dyDescent="0.15">
      <c r="A635" s="162"/>
      <c r="B635" s="162"/>
      <c r="C635" s="162"/>
      <c r="D635" s="162"/>
      <c r="E635" s="162"/>
      <c r="F635" s="164"/>
      <c r="G635" s="165"/>
      <c r="H635" s="165"/>
      <c r="I635" s="165"/>
      <c r="J635" s="166"/>
      <c r="K635" s="165"/>
      <c r="L635" s="165"/>
      <c r="M635" s="165"/>
      <c r="N635" s="165"/>
      <c r="O635" s="165"/>
      <c r="P635" s="165"/>
      <c r="Q635" s="194"/>
    </row>
    <row r="636" spans="1:17" s="156" customFormat="1" ht="20.100000000000001" customHeight="1" x14ac:dyDescent="0.15">
      <c r="A636" s="162"/>
      <c r="B636" s="162"/>
      <c r="C636" s="162"/>
      <c r="D636" s="162"/>
      <c r="E636" s="162"/>
      <c r="F636" s="164"/>
      <c r="G636" s="165"/>
      <c r="H636" s="165"/>
      <c r="I636" s="165"/>
      <c r="J636" s="166"/>
      <c r="K636" s="165"/>
      <c r="L636" s="165"/>
      <c r="M636" s="165"/>
      <c r="N636" s="165"/>
      <c r="O636" s="165"/>
      <c r="P636" s="165"/>
      <c r="Q636" s="194"/>
    </row>
    <row r="637" spans="1:17" s="156" customFormat="1" ht="20.100000000000001" customHeight="1" x14ac:dyDescent="0.15">
      <c r="A637" s="162"/>
      <c r="B637" s="162"/>
      <c r="C637" s="162"/>
      <c r="D637" s="162"/>
      <c r="E637" s="162"/>
      <c r="F637" s="164"/>
      <c r="G637" s="165"/>
      <c r="H637" s="165"/>
      <c r="I637" s="165"/>
      <c r="J637" s="166"/>
      <c r="K637" s="165"/>
      <c r="L637" s="165"/>
      <c r="M637" s="165"/>
      <c r="N637" s="165"/>
      <c r="O637" s="165"/>
      <c r="P637" s="165"/>
      <c r="Q637" s="194"/>
    </row>
    <row r="638" spans="1:17" s="156" customFormat="1" ht="20.100000000000001" customHeight="1" x14ac:dyDescent="0.15">
      <c r="A638" s="162"/>
      <c r="B638" s="162"/>
      <c r="C638" s="162"/>
      <c r="D638" s="162"/>
      <c r="E638" s="162"/>
      <c r="F638" s="164"/>
      <c r="G638" s="165"/>
      <c r="H638" s="165"/>
      <c r="I638" s="165"/>
      <c r="J638" s="166"/>
      <c r="K638" s="165"/>
      <c r="L638" s="165"/>
      <c r="M638" s="165"/>
      <c r="N638" s="165"/>
      <c r="O638" s="165"/>
      <c r="P638" s="165"/>
      <c r="Q638" s="194"/>
    </row>
    <row r="639" spans="1:17" s="156" customFormat="1" ht="20.100000000000001" customHeight="1" x14ac:dyDescent="0.15">
      <c r="A639" s="162"/>
      <c r="B639" s="162"/>
      <c r="C639" s="162"/>
      <c r="D639" s="162"/>
      <c r="E639" s="162"/>
      <c r="F639" s="164"/>
      <c r="G639" s="165"/>
      <c r="H639" s="165"/>
      <c r="I639" s="165"/>
      <c r="J639" s="166"/>
      <c r="K639" s="165"/>
      <c r="L639" s="165"/>
      <c r="M639" s="165"/>
      <c r="N639" s="165"/>
      <c r="O639" s="165"/>
      <c r="P639" s="165"/>
      <c r="Q639" s="194"/>
    </row>
    <row r="640" spans="1:17" s="156" customFormat="1" ht="20.100000000000001" customHeight="1" x14ac:dyDescent="0.15">
      <c r="A640" s="162"/>
      <c r="B640" s="162"/>
      <c r="C640" s="162"/>
      <c r="D640" s="162"/>
      <c r="E640" s="162"/>
      <c r="F640" s="164"/>
      <c r="G640" s="165"/>
      <c r="H640" s="165"/>
      <c r="I640" s="165"/>
      <c r="J640" s="166"/>
      <c r="K640" s="165"/>
      <c r="L640" s="165"/>
      <c r="M640" s="165"/>
      <c r="N640" s="165"/>
      <c r="O640" s="165"/>
      <c r="P640" s="165"/>
      <c r="Q640" s="194"/>
    </row>
    <row r="641" spans="1:17" s="156" customFormat="1" ht="20.100000000000001" customHeight="1" x14ac:dyDescent="0.15">
      <c r="A641" s="162"/>
      <c r="B641" s="162"/>
      <c r="C641" s="162"/>
      <c r="D641" s="162"/>
      <c r="E641" s="162"/>
      <c r="F641" s="164"/>
      <c r="G641" s="165"/>
      <c r="H641" s="165"/>
      <c r="I641" s="165"/>
      <c r="J641" s="166"/>
      <c r="K641" s="165"/>
      <c r="L641" s="165"/>
      <c r="M641" s="165"/>
      <c r="N641" s="165"/>
      <c r="O641" s="165"/>
      <c r="P641" s="165"/>
      <c r="Q641" s="194"/>
    </row>
    <row r="642" spans="1:17" s="156" customFormat="1" ht="20.100000000000001" customHeight="1" x14ac:dyDescent="0.15">
      <c r="A642" s="162"/>
      <c r="B642" s="162"/>
      <c r="C642" s="162"/>
      <c r="D642" s="162"/>
      <c r="E642" s="162"/>
      <c r="F642" s="164"/>
      <c r="G642" s="165"/>
      <c r="H642" s="165"/>
      <c r="I642" s="165"/>
      <c r="J642" s="166"/>
      <c r="K642" s="165"/>
      <c r="L642" s="165"/>
      <c r="M642" s="165"/>
      <c r="N642" s="165"/>
      <c r="O642" s="165"/>
      <c r="P642" s="165"/>
      <c r="Q642" s="194"/>
    </row>
    <row r="643" spans="1:17" s="156" customFormat="1" ht="20.100000000000001" customHeight="1" x14ac:dyDescent="0.15">
      <c r="A643" s="162"/>
      <c r="B643" s="162"/>
      <c r="C643" s="162"/>
      <c r="D643" s="162"/>
      <c r="E643" s="162"/>
      <c r="F643" s="164"/>
      <c r="G643" s="165"/>
      <c r="H643" s="165"/>
      <c r="I643" s="165"/>
      <c r="J643" s="166"/>
      <c r="K643" s="165"/>
      <c r="L643" s="165"/>
      <c r="M643" s="165"/>
      <c r="N643" s="165"/>
      <c r="O643" s="165"/>
      <c r="P643" s="165"/>
      <c r="Q643" s="194"/>
    </row>
    <row r="644" spans="1:17" s="156" customFormat="1" ht="20.100000000000001" customHeight="1" x14ac:dyDescent="0.15">
      <c r="A644" s="162"/>
      <c r="B644" s="162"/>
      <c r="C644" s="162"/>
      <c r="D644" s="162"/>
      <c r="E644" s="162"/>
      <c r="F644" s="164"/>
      <c r="G644" s="165"/>
      <c r="H644" s="165"/>
      <c r="I644" s="165"/>
      <c r="J644" s="166"/>
      <c r="K644" s="165"/>
      <c r="L644" s="165"/>
      <c r="M644" s="165"/>
      <c r="N644" s="165"/>
      <c r="O644" s="165"/>
      <c r="P644" s="165"/>
      <c r="Q644" s="194"/>
    </row>
    <row r="645" spans="1:17" s="156" customFormat="1" ht="20.100000000000001" customHeight="1" x14ac:dyDescent="0.15">
      <c r="A645" s="162"/>
      <c r="B645" s="162"/>
      <c r="C645" s="162"/>
      <c r="D645" s="162"/>
      <c r="E645" s="162"/>
      <c r="F645" s="164"/>
      <c r="G645" s="165"/>
      <c r="H645" s="165"/>
      <c r="I645" s="165"/>
      <c r="J645" s="166"/>
      <c r="K645" s="165"/>
      <c r="L645" s="165"/>
      <c r="M645" s="165"/>
      <c r="N645" s="165"/>
      <c r="O645" s="165"/>
      <c r="P645" s="165"/>
      <c r="Q645" s="194"/>
    </row>
    <row r="646" spans="1:17" s="156" customFormat="1" ht="20.100000000000001" customHeight="1" x14ac:dyDescent="0.15">
      <c r="A646" s="162"/>
      <c r="B646" s="162"/>
      <c r="C646" s="162"/>
      <c r="D646" s="162"/>
      <c r="E646" s="162"/>
      <c r="F646" s="164"/>
      <c r="G646" s="165"/>
      <c r="H646" s="165"/>
      <c r="I646" s="165"/>
      <c r="J646" s="166"/>
      <c r="K646" s="165"/>
      <c r="L646" s="165"/>
      <c r="M646" s="165"/>
      <c r="N646" s="165"/>
      <c r="O646" s="165"/>
      <c r="P646" s="165"/>
      <c r="Q646" s="194"/>
    </row>
    <row r="647" spans="1:17" s="156" customFormat="1" ht="20.100000000000001" customHeight="1" x14ac:dyDescent="0.15">
      <c r="A647" s="162"/>
      <c r="B647" s="162"/>
      <c r="C647" s="162"/>
      <c r="D647" s="162"/>
      <c r="E647" s="162"/>
      <c r="F647" s="164"/>
      <c r="G647" s="165"/>
      <c r="H647" s="165"/>
      <c r="I647" s="165"/>
      <c r="J647" s="166"/>
      <c r="K647" s="165"/>
      <c r="L647" s="165"/>
      <c r="M647" s="165"/>
      <c r="N647" s="165"/>
      <c r="O647" s="165"/>
      <c r="P647" s="165"/>
      <c r="Q647" s="194"/>
    </row>
    <row r="648" spans="1:17" s="156" customFormat="1" ht="20.100000000000001" customHeight="1" x14ac:dyDescent="0.15">
      <c r="A648" s="162"/>
      <c r="B648" s="162"/>
      <c r="C648" s="162"/>
      <c r="D648" s="162"/>
      <c r="E648" s="162"/>
      <c r="F648" s="164"/>
      <c r="G648" s="165"/>
      <c r="H648" s="165"/>
      <c r="I648" s="165"/>
      <c r="J648" s="166"/>
      <c r="K648" s="165"/>
      <c r="L648" s="165"/>
      <c r="M648" s="165"/>
      <c r="N648" s="165"/>
      <c r="O648" s="165"/>
      <c r="P648" s="165"/>
      <c r="Q648" s="194"/>
    </row>
    <row r="649" spans="1:17" s="156" customFormat="1" ht="20.100000000000001" customHeight="1" x14ac:dyDescent="0.15">
      <c r="A649" s="162"/>
      <c r="B649" s="162"/>
      <c r="C649" s="162"/>
      <c r="D649" s="162"/>
      <c r="E649" s="162"/>
      <c r="F649" s="164"/>
      <c r="G649" s="165"/>
      <c r="H649" s="165"/>
      <c r="I649" s="165"/>
      <c r="J649" s="166"/>
      <c r="K649" s="165"/>
      <c r="L649" s="165"/>
      <c r="M649" s="165"/>
      <c r="N649" s="165"/>
      <c r="O649" s="165"/>
      <c r="P649" s="165"/>
      <c r="Q649" s="194"/>
    </row>
    <row r="650" spans="1:17" s="156" customFormat="1" ht="20.100000000000001" customHeight="1" x14ac:dyDescent="0.15">
      <c r="A650" s="162"/>
      <c r="B650" s="162"/>
      <c r="C650" s="162"/>
      <c r="D650" s="162"/>
      <c r="E650" s="162"/>
      <c r="F650" s="164"/>
      <c r="G650" s="165"/>
      <c r="H650" s="165"/>
      <c r="I650" s="165"/>
      <c r="J650" s="166"/>
      <c r="K650" s="165"/>
      <c r="L650" s="165"/>
      <c r="M650" s="165"/>
      <c r="N650" s="165"/>
      <c r="O650" s="165"/>
      <c r="P650" s="165"/>
      <c r="Q650" s="194"/>
    </row>
    <row r="651" spans="1:17" s="156" customFormat="1" ht="20.100000000000001" customHeight="1" x14ac:dyDescent="0.15">
      <c r="A651" s="162"/>
      <c r="B651" s="162"/>
      <c r="C651" s="162"/>
      <c r="D651" s="162"/>
      <c r="E651" s="162"/>
      <c r="F651" s="164"/>
      <c r="G651" s="165"/>
      <c r="H651" s="165"/>
      <c r="I651" s="165"/>
      <c r="J651" s="166"/>
      <c r="K651" s="165"/>
      <c r="L651" s="165"/>
      <c r="M651" s="165"/>
      <c r="N651" s="165"/>
      <c r="O651" s="165"/>
      <c r="P651" s="165"/>
      <c r="Q651" s="194"/>
    </row>
    <row r="652" spans="1:17" s="156" customFormat="1" ht="20.100000000000001" customHeight="1" x14ac:dyDescent="0.15">
      <c r="A652" s="162"/>
      <c r="B652" s="162"/>
      <c r="C652" s="162"/>
      <c r="D652" s="162"/>
      <c r="E652" s="162"/>
      <c r="F652" s="164"/>
      <c r="G652" s="165"/>
      <c r="H652" s="165"/>
      <c r="I652" s="165"/>
      <c r="J652" s="166"/>
      <c r="K652" s="165"/>
      <c r="L652" s="165"/>
      <c r="M652" s="165"/>
      <c r="N652" s="165"/>
      <c r="O652" s="165"/>
      <c r="P652" s="165"/>
      <c r="Q652" s="194"/>
    </row>
    <row r="653" spans="1:17" s="156" customFormat="1" ht="20.100000000000001" customHeight="1" x14ac:dyDescent="0.15">
      <c r="A653" s="162"/>
      <c r="B653" s="162"/>
      <c r="C653" s="162"/>
      <c r="D653" s="162"/>
      <c r="E653" s="162"/>
      <c r="F653" s="164"/>
      <c r="G653" s="165"/>
      <c r="H653" s="165"/>
      <c r="I653" s="165"/>
      <c r="J653" s="166"/>
      <c r="K653" s="165"/>
      <c r="L653" s="165"/>
      <c r="M653" s="165"/>
      <c r="N653" s="165"/>
      <c r="O653" s="165"/>
      <c r="P653" s="165"/>
      <c r="Q653" s="194"/>
    </row>
    <row r="654" spans="1:17" s="156" customFormat="1" ht="20.100000000000001" customHeight="1" x14ac:dyDescent="0.15">
      <c r="A654" s="162"/>
      <c r="B654" s="162"/>
      <c r="C654" s="162"/>
      <c r="D654" s="162"/>
      <c r="E654" s="162"/>
      <c r="F654" s="164"/>
      <c r="G654" s="165"/>
      <c r="H654" s="165"/>
      <c r="I654" s="165"/>
      <c r="J654" s="166"/>
      <c r="K654" s="165"/>
      <c r="L654" s="165"/>
      <c r="M654" s="165"/>
      <c r="N654" s="165"/>
      <c r="O654" s="165"/>
      <c r="P654" s="165"/>
      <c r="Q654" s="194"/>
    </row>
    <row r="655" spans="1:17" s="156" customFormat="1" ht="20.100000000000001" customHeight="1" x14ac:dyDescent="0.15">
      <c r="A655" s="162"/>
      <c r="B655" s="162"/>
      <c r="C655" s="162"/>
      <c r="D655" s="162"/>
      <c r="E655" s="162"/>
      <c r="F655" s="164"/>
      <c r="G655" s="165"/>
      <c r="H655" s="165"/>
      <c r="I655" s="165"/>
      <c r="J655" s="166"/>
      <c r="K655" s="165"/>
      <c r="L655" s="165"/>
      <c r="M655" s="165"/>
      <c r="N655" s="165"/>
      <c r="O655" s="165"/>
      <c r="P655" s="165"/>
      <c r="Q655" s="194"/>
    </row>
    <row r="656" spans="1:17" s="156" customFormat="1" ht="20.100000000000001" customHeight="1" x14ac:dyDescent="0.15">
      <c r="A656" s="162"/>
      <c r="B656" s="162"/>
      <c r="C656" s="162"/>
      <c r="D656" s="162"/>
      <c r="E656" s="162"/>
      <c r="F656" s="164"/>
      <c r="G656" s="165"/>
      <c r="H656" s="165"/>
      <c r="I656" s="165"/>
      <c r="J656" s="166"/>
      <c r="K656" s="165"/>
      <c r="L656" s="165"/>
      <c r="M656" s="165"/>
      <c r="N656" s="165"/>
      <c r="O656" s="165"/>
      <c r="P656" s="165"/>
      <c r="Q656" s="194"/>
    </row>
    <row r="657" spans="1:17" s="156" customFormat="1" ht="20.100000000000001" customHeight="1" x14ac:dyDescent="0.15">
      <c r="A657" s="162"/>
      <c r="B657" s="162"/>
      <c r="C657" s="162"/>
      <c r="D657" s="162"/>
      <c r="E657" s="162"/>
      <c r="F657" s="164"/>
      <c r="G657" s="165"/>
      <c r="H657" s="165"/>
      <c r="I657" s="165"/>
      <c r="J657" s="166"/>
      <c r="K657" s="165"/>
      <c r="L657" s="165"/>
      <c r="M657" s="165"/>
      <c r="N657" s="165"/>
      <c r="O657" s="165"/>
      <c r="P657" s="165"/>
      <c r="Q657" s="194"/>
    </row>
    <row r="658" spans="1:17" s="156" customFormat="1" ht="20.100000000000001" customHeight="1" x14ac:dyDescent="0.15">
      <c r="A658" s="162"/>
      <c r="B658" s="162"/>
      <c r="C658" s="162"/>
      <c r="D658" s="162"/>
      <c r="E658" s="162"/>
      <c r="F658" s="164"/>
      <c r="G658" s="165"/>
      <c r="H658" s="165"/>
      <c r="I658" s="165"/>
      <c r="J658" s="166"/>
      <c r="K658" s="165"/>
      <c r="L658" s="165"/>
      <c r="M658" s="165"/>
      <c r="N658" s="165"/>
      <c r="O658" s="165"/>
      <c r="P658" s="165"/>
      <c r="Q658" s="194"/>
    </row>
    <row r="659" spans="1:17" s="156" customFormat="1" ht="20.100000000000001" customHeight="1" x14ac:dyDescent="0.15">
      <c r="A659" s="162"/>
      <c r="B659" s="162"/>
      <c r="C659" s="162"/>
      <c r="D659" s="162"/>
      <c r="E659" s="162"/>
      <c r="F659" s="164"/>
      <c r="G659" s="165"/>
      <c r="H659" s="165"/>
      <c r="I659" s="165"/>
      <c r="J659" s="166"/>
      <c r="K659" s="165"/>
      <c r="L659" s="165"/>
      <c r="M659" s="165"/>
      <c r="N659" s="165"/>
      <c r="O659" s="165"/>
      <c r="P659" s="165"/>
      <c r="Q659" s="194"/>
    </row>
    <row r="660" spans="1:17" s="156" customFormat="1" ht="20.100000000000001" customHeight="1" x14ac:dyDescent="0.15">
      <c r="A660" s="162"/>
      <c r="B660" s="162"/>
      <c r="C660" s="162"/>
      <c r="D660" s="162"/>
      <c r="E660" s="162"/>
      <c r="F660" s="164"/>
      <c r="G660" s="165"/>
      <c r="H660" s="165"/>
      <c r="I660" s="165"/>
      <c r="J660" s="166"/>
      <c r="K660" s="165"/>
      <c r="L660" s="165"/>
      <c r="M660" s="165"/>
      <c r="N660" s="165"/>
      <c r="O660" s="165"/>
      <c r="P660" s="165"/>
      <c r="Q660" s="194"/>
    </row>
    <row r="661" spans="1:17" s="156" customFormat="1" ht="20.100000000000001" customHeight="1" x14ac:dyDescent="0.15">
      <c r="A661" s="162"/>
      <c r="B661" s="162"/>
      <c r="C661" s="162"/>
      <c r="D661" s="162"/>
      <c r="E661" s="162"/>
      <c r="F661" s="164"/>
      <c r="G661" s="165"/>
      <c r="H661" s="165"/>
      <c r="I661" s="165"/>
      <c r="J661" s="166"/>
      <c r="K661" s="165"/>
      <c r="L661" s="165"/>
      <c r="M661" s="165"/>
      <c r="N661" s="165"/>
      <c r="O661" s="165"/>
      <c r="P661" s="165"/>
      <c r="Q661" s="194"/>
    </row>
    <row r="662" spans="1:17" s="156" customFormat="1" ht="20.100000000000001" customHeight="1" x14ac:dyDescent="0.15">
      <c r="A662" s="162"/>
      <c r="B662" s="162"/>
      <c r="C662" s="162"/>
      <c r="D662" s="162"/>
      <c r="E662" s="162"/>
      <c r="F662" s="164"/>
      <c r="G662" s="165"/>
      <c r="H662" s="165"/>
      <c r="I662" s="165"/>
      <c r="J662" s="166"/>
      <c r="K662" s="165"/>
      <c r="L662" s="165"/>
      <c r="M662" s="165"/>
      <c r="N662" s="165"/>
      <c r="O662" s="165"/>
      <c r="P662" s="165"/>
      <c r="Q662" s="194"/>
    </row>
    <row r="663" spans="1:17" s="156" customFormat="1" ht="20.100000000000001" customHeight="1" x14ac:dyDescent="0.15">
      <c r="A663" s="162"/>
      <c r="B663" s="162"/>
      <c r="C663" s="162"/>
      <c r="D663" s="162"/>
      <c r="E663" s="162"/>
      <c r="F663" s="164"/>
      <c r="G663" s="165"/>
      <c r="H663" s="165"/>
      <c r="I663" s="165"/>
      <c r="J663" s="166"/>
      <c r="K663" s="165"/>
      <c r="L663" s="165"/>
      <c r="M663" s="165"/>
      <c r="N663" s="165"/>
      <c r="O663" s="165"/>
      <c r="P663" s="165"/>
      <c r="Q663" s="194"/>
    </row>
    <row r="664" spans="1:17" s="156" customFormat="1" ht="20.100000000000001" customHeight="1" x14ac:dyDescent="0.15">
      <c r="A664" s="162"/>
      <c r="B664" s="162"/>
      <c r="C664" s="162"/>
      <c r="D664" s="162"/>
      <c r="E664" s="162"/>
      <c r="F664" s="164"/>
      <c r="G664" s="165"/>
      <c r="H664" s="165"/>
      <c r="I664" s="165"/>
      <c r="J664" s="166"/>
      <c r="K664" s="165"/>
      <c r="L664" s="165"/>
      <c r="M664" s="165"/>
      <c r="N664" s="165"/>
      <c r="O664" s="165"/>
      <c r="P664" s="165"/>
      <c r="Q664" s="194"/>
    </row>
    <row r="665" spans="1:17" s="156" customFormat="1" ht="20.100000000000001" customHeight="1" x14ac:dyDescent="0.15">
      <c r="A665" s="162"/>
      <c r="B665" s="162"/>
      <c r="C665" s="162"/>
      <c r="D665" s="162"/>
      <c r="E665" s="162"/>
      <c r="F665" s="164"/>
      <c r="G665" s="165"/>
      <c r="H665" s="165"/>
      <c r="I665" s="165"/>
      <c r="J665" s="166"/>
      <c r="K665" s="165"/>
      <c r="L665" s="165"/>
      <c r="M665" s="165"/>
      <c r="N665" s="165"/>
      <c r="O665" s="165"/>
      <c r="P665" s="165"/>
      <c r="Q665" s="194"/>
    </row>
    <row r="666" spans="1:17" s="156" customFormat="1" ht="20.100000000000001" customHeight="1" x14ac:dyDescent="0.15">
      <c r="A666" s="162"/>
      <c r="B666" s="162"/>
      <c r="C666" s="162"/>
      <c r="D666" s="162"/>
      <c r="E666" s="162"/>
      <c r="F666" s="164"/>
      <c r="G666" s="165"/>
      <c r="H666" s="165"/>
      <c r="I666" s="165"/>
      <c r="J666" s="166"/>
      <c r="K666" s="165"/>
      <c r="L666" s="165"/>
      <c r="M666" s="165"/>
      <c r="N666" s="165"/>
      <c r="O666" s="165"/>
      <c r="P666" s="165"/>
      <c r="Q666" s="194"/>
    </row>
    <row r="667" spans="1:17" s="156" customFormat="1" ht="20.100000000000001" customHeight="1" x14ac:dyDescent="0.15">
      <c r="A667" s="162"/>
      <c r="B667" s="162"/>
      <c r="C667" s="162"/>
      <c r="D667" s="162"/>
      <c r="E667" s="162"/>
      <c r="F667" s="164"/>
      <c r="G667" s="165"/>
      <c r="H667" s="165"/>
      <c r="I667" s="165"/>
      <c r="J667" s="166"/>
      <c r="K667" s="165"/>
      <c r="L667" s="165"/>
      <c r="M667" s="165"/>
      <c r="N667" s="165"/>
      <c r="O667" s="165"/>
      <c r="P667" s="165"/>
      <c r="Q667" s="194"/>
    </row>
    <row r="668" spans="1:17" s="156" customFormat="1" ht="20.100000000000001" customHeight="1" x14ac:dyDescent="0.15">
      <c r="A668" s="162"/>
      <c r="B668" s="162"/>
      <c r="C668" s="162"/>
      <c r="D668" s="162"/>
      <c r="E668" s="162"/>
      <c r="F668" s="164"/>
      <c r="G668" s="165"/>
      <c r="H668" s="165"/>
      <c r="I668" s="165"/>
      <c r="J668" s="166"/>
      <c r="K668" s="165"/>
      <c r="L668" s="165"/>
      <c r="M668" s="165"/>
      <c r="N668" s="165"/>
      <c r="O668" s="165"/>
      <c r="P668" s="165"/>
      <c r="Q668" s="194"/>
    </row>
    <row r="669" spans="1:17" s="156" customFormat="1" ht="20.100000000000001" customHeight="1" x14ac:dyDescent="0.15">
      <c r="A669" s="162"/>
      <c r="B669" s="162"/>
      <c r="C669" s="162"/>
      <c r="D669" s="162"/>
      <c r="E669" s="162"/>
      <c r="F669" s="164"/>
      <c r="G669" s="165"/>
      <c r="H669" s="165"/>
      <c r="I669" s="165"/>
      <c r="J669" s="166"/>
      <c r="K669" s="165"/>
      <c r="L669" s="165"/>
      <c r="M669" s="165"/>
      <c r="N669" s="165"/>
      <c r="O669" s="165"/>
      <c r="P669" s="165"/>
      <c r="Q669" s="194"/>
    </row>
    <row r="670" spans="1:17" s="156" customFormat="1" ht="20.100000000000001" customHeight="1" x14ac:dyDescent="0.15">
      <c r="A670" s="162"/>
      <c r="B670" s="162"/>
      <c r="C670" s="162"/>
      <c r="D670" s="162"/>
      <c r="E670" s="162"/>
      <c r="F670" s="164"/>
      <c r="G670" s="165"/>
      <c r="H670" s="165"/>
      <c r="I670" s="165"/>
      <c r="J670" s="166"/>
      <c r="K670" s="165"/>
      <c r="L670" s="165"/>
      <c r="M670" s="165"/>
      <c r="N670" s="165"/>
      <c r="O670" s="165"/>
      <c r="P670" s="165"/>
      <c r="Q670" s="194"/>
    </row>
    <row r="671" spans="1:17" s="156" customFormat="1" ht="20.100000000000001" customHeight="1" x14ac:dyDescent="0.15">
      <c r="A671" s="162"/>
      <c r="B671" s="162"/>
      <c r="C671" s="162"/>
      <c r="D671" s="162"/>
      <c r="E671" s="162"/>
      <c r="F671" s="164"/>
      <c r="G671" s="165"/>
      <c r="H671" s="165"/>
      <c r="I671" s="165"/>
      <c r="J671" s="166"/>
      <c r="K671" s="165"/>
      <c r="L671" s="165"/>
      <c r="M671" s="165"/>
      <c r="N671" s="165"/>
      <c r="O671" s="165"/>
      <c r="P671" s="165"/>
      <c r="Q671" s="194"/>
    </row>
    <row r="672" spans="1:17" s="156" customFormat="1" ht="20.100000000000001" customHeight="1" x14ac:dyDescent="0.15">
      <c r="A672" s="162"/>
      <c r="B672" s="162"/>
      <c r="C672" s="162"/>
      <c r="D672" s="162"/>
      <c r="E672" s="162"/>
      <c r="F672" s="164"/>
      <c r="G672" s="165"/>
      <c r="H672" s="165"/>
      <c r="I672" s="165"/>
      <c r="J672" s="166"/>
      <c r="K672" s="165"/>
      <c r="L672" s="165"/>
      <c r="M672" s="165"/>
      <c r="N672" s="165"/>
      <c r="O672" s="165"/>
      <c r="P672" s="165"/>
      <c r="Q672" s="194"/>
    </row>
    <row r="673" spans="1:17" s="156" customFormat="1" ht="20.100000000000001" customHeight="1" x14ac:dyDescent="0.15">
      <c r="A673" s="162"/>
      <c r="B673" s="162"/>
      <c r="C673" s="162"/>
      <c r="D673" s="162"/>
      <c r="E673" s="162"/>
      <c r="F673" s="164"/>
      <c r="G673" s="165"/>
      <c r="H673" s="165"/>
      <c r="I673" s="165"/>
      <c r="J673" s="166"/>
      <c r="K673" s="165"/>
      <c r="L673" s="165"/>
      <c r="M673" s="165"/>
      <c r="N673" s="165"/>
      <c r="O673" s="165"/>
      <c r="P673" s="165"/>
      <c r="Q673" s="194"/>
    </row>
    <row r="674" spans="1:17" s="156" customFormat="1" ht="20.100000000000001" customHeight="1" x14ac:dyDescent="0.15">
      <c r="A674" s="162"/>
      <c r="B674" s="162"/>
      <c r="C674" s="162"/>
      <c r="D674" s="162"/>
      <c r="E674" s="162"/>
      <c r="F674" s="164"/>
      <c r="G674" s="165"/>
      <c r="H674" s="165"/>
      <c r="I674" s="165"/>
      <c r="J674" s="166"/>
      <c r="K674" s="165"/>
      <c r="L674" s="165"/>
      <c r="M674" s="165"/>
      <c r="N674" s="165"/>
      <c r="O674" s="165"/>
      <c r="P674" s="165"/>
      <c r="Q674" s="194"/>
    </row>
    <row r="675" spans="1:17" s="156" customFormat="1" ht="20.100000000000001" customHeight="1" x14ac:dyDescent="0.15">
      <c r="A675" s="162"/>
      <c r="B675" s="162"/>
      <c r="C675" s="162"/>
      <c r="D675" s="162"/>
      <c r="E675" s="162"/>
      <c r="F675" s="164"/>
      <c r="G675" s="165"/>
      <c r="H675" s="165"/>
      <c r="I675" s="165"/>
      <c r="J675" s="166"/>
      <c r="K675" s="165"/>
      <c r="L675" s="165"/>
      <c r="M675" s="165"/>
      <c r="N675" s="165"/>
      <c r="O675" s="165"/>
      <c r="P675" s="165"/>
      <c r="Q675" s="194"/>
    </row>
    <row r="676" spans="1:17" s="156" customFormat="1" ht="20.100000000000001" customHeight="1" x14ac:dyDescent="0.15">
      <c r="A676" s="162"/>
      <c r="B676" s="162"/>
      <c r="C676" s="162"/>
      <c r="D676" s="162"/>
      <c r="E676" s="162"/>
      <c r="F676" s="164"/>
      <c r="G676" s="165"/>
      <c r="H676" s="165"/>
      <c r="I676" s="165"/>
      <c r="J676" s="166"/>
      <c r="K676" s="165"/>
      <c r="L676" s="165"/>
      <c r="M676" s="165"/>
      <c r="N676" s="165"/>
      <c r="O676" s="165"/>
      <c r="P676" s="165"/>
      <c r="Q676" s="194"/>
    </row>
    <row r="677" spans="1:17" s="156" customFormat="1" ht="20.100000000000001" customHeight="1" x14ac:dyDescent="0.15">
      <c r="A677" s="162"/>
      <c r="B677" s="162"/>
      <c r="C677" s="162"/>
      <c r="D677" s="162"/>
      <c r="E677" s="162"/>
      <c r="F677" s="164"/>
      <c r="G677" s="165"/>
      <c r="H677" s="165"/>
      <c r="I677" s="165"/>
      <c r="J677" s="166"/>
      <c r="K677" s="165"/>
      <c r="L677" s="165"/>
      <c r="M677" s="165"/>
      <c r="N677" s="165"/>
      <c r="O677" s="165"/>
      <c r="P677" s="165"/>
      <c r="Q677" s="194"/>
    </row>
    <row r="678" spans="1:17" s="156" customFormat="1" ht="20.100000000000001" customHeight="1" x14ac:dyDescent="0.15">
      <c r="A678" s="162"/>
      <c r="B678" s="162"/>
      <c r="C678" s="162"/>
      <c r="D678" s="162"/>
      <c r="E678" s="162"/>
      <c r="F678" s="164"/>
      <c r="G678" s="165"/>
      <c r="H678" s="165"/>
      <c r="I678" s="165"/>
      <c r="J678" s="166"/>
      <c r="K678" s="165"/>
      <c r="L678" s="165"/>
      <c r="M678" s="165"/>
      <c r="N678" s="165"/>
      <c r="O678" s="165"/>
      <c r="P678" s="165"/>
      <c r="Q678" s="194"/>
    </row>
    <row r="679" spans="1:17" s="156" customFormat="1" ht="20.100000000000001" customHeight="1" x14ac:dyDescent="0.15">
      <c r="A679" s="162"/>
      <c r="B679" s="162"/>
      <c r="C679" s="162"/>
      <c r="D679" s="162"/>
      <c r="E679" s="162"/>
      <c r="F679" s="164"/>
      <c r="G679" s="165"/>
      <c r="H679" s="165"/>
      <c r="I679" s="165"/>
      <c r="J679" s="166"/>
      <c r="K679" s="165"/>
      <c r="L679" s="165"/>
      <c r="M679" s="165"/>
      <c r="N679" s="165"/>
      <c r="O679" s="165"/>
      <c r="P679" s="165"/>
      <c r="Q679" s="194"/>
    </row>
    <row r="680" spans="1:17" s="156" customFormat="1" ht="20.100000000000001" customHeight="1" x14ac:dyDescent="0.15">
      <c r="A680" s="162"/>
      <c r="B680" s="162"/>
      <c r="C680" s="162"/>
      <c r="D680" s="162"/>
      <c r="E680" s="162"/>
      <c r="F680" s="164"/>
      <c r="G680" s="165"/>
      <c r="H680" s="165"/>
      <c r="I680" s="165"/>
      <c r="J680" s="166"/>
      <c r="K680" s="165"/>
      <c r="L680" s="165"/>
      <c r="M680" s="165"/>
      <c r="N680" s="165"/>
      <c r="O680" s="165"/>
      <c r="P680" s="165"/>
      <c r="Q680" s="194"/>
    </row>
    <row r="681" spans="1:17" s="156" customFormat="1" ht="20.100000000000001" customHeight="1" x14ac:dyDescent="0.15">
      <c r="A681" s="162"/>
      <c r="B681" s="162"/>
      <c r="C681" s="162"/>
      <c r="D681" s="162"/>
      <c r="E681" s="162"/>
      <c r="F681" s="164"/>
      <c r="G681" s="165"/>
      <c r="H681" s="165"/>
      <c r="I681" s="165"/>
      <c r="J681" s="166"/>
      <c r="K681" s="165"/>
      <c r="L681" s="165"/>
      <c r="M681" s="165"/>
      <c r="N681" s="165"/>
      <c r="O681" s="165"/>
      <c r="P681" s="165"/>
      <c r="Q681" s="194"/>
    </row>
    <row r="682" spans="1:17" s="156" customFormat="1" ht="20.100000000000001" customHeight="1" x14ac:dyDescent="0.15">
      <c r="A682" s="162"/>
      <c r="B682" s="162"/>
      <c r="C682" s="162"/>
      <c r="D682" s="162"/>
      <c r="E682" s="162"/>
      <c r="F682" s="164"/>
      <c r="G682" s="165"/>
      <c r="H682" s="165"/>
      <c r="I682" s="165"/>
      <c r="J682" s="166"/>
      <c r="K682" s="165"/>
      <c r="L682" s="165"/>
      <c r="M682" s="165"/>
      <c r="N682" s="165"/>
      <c r="O682" s="165"/>
      <c r="P682" s="165"/>
      <c r="Q682" s="194"/>
    </row>
    <row r="683" spans="1:17" s="156" customFormat="1" ht="20.100000000000001" customHeight="1" x14ac:dyDescent="0.15">
      <c r="A683" s="162"/>
      <c r="B683" s="162"/>
      <c r="C683" s="162"/>
      <c r="D683" s="162"/>
      <c r="E683" s="162"/>
      <c r="F683" s="164"/>
      <c r="G683" s="165"/>
      <c r="H683" s="165"/>
      <c r="I683" s="165"/>
      <c r="J683" s="166"/>
      <c r="K683" s="165"/>
      <c r="L683" s="165"/>
      <c r="M683" s="165"/>
      <c r="N683" s="165"/>
      <c r="O683" s="165"/>
      <c r="P683" s="165"/>
      <c r="Q683" s="194"/>
    </row>
    <row r="684" spans="1:17" s="156" customFormat="1" ht="20.100000000000001" customHeight="1" x14ac:dyDescent="0.15">
      <c r="A684" s="162"/>
      <c r="B684" s="162"/>
      <c r="C684" s="162"/>
      <c r="D684" s="162"/>
      <c r="E684" s="162"/>
      <c r="F684" s="164"/>
      <c r="G684" s="165"/>
      <c r="H684" s="165"/>
      <c r="I684" s="165"/>
      <c r="J684" s="166"/>
      <c r="K684" s="165"/>
      <c r="L684" s="165"/>
      <c r="M684" s="165"/>
      <c r="N684" s="165"/>
      <c r="O684" s="165"/>
      <c r="P684" s="165"/>
      <c r="Q684" s="194"/>
    </row>
    <row r="685" spans="1:17" s="156" customFormat="1" ht="20.100000000000001" customHeight="1" x14ac:dyDescent="0.15">
      <c r="A685" s="162"/>
      <c r="B685" s="162"/>
      <c r="C685" s="162"/>
      <c r="D685" s="162"/>
      <c r="E685" s="162"/>
      <c r="F685" s="164"/>
      <c r="G685" s="165"/>
      <c r="H685" s="165"/>
      <c r="I685" s="165"/>
      <c r="J685" s="166"/>
      <c r="K685" s="165"/>
      <c r="L685" s="165"/>
      <c r="M685" s="165"/>
      <c r="N685" s="165"/>
      <c r="O685" s="165"/>
      <c r="P685" s="165"/>
      <c r="Q685" s="194"/>
    </row>
    <row r="686" spans="1:17" s="156" customFormat="1" ht="20.100000000000001" customHeight="1" x14ac:dyDescent="0.15">
      <c r="A686" s="162"/>
      <c r="B686" s="162"/>
      <c r="C686" s="162"/>
      <c r="D686" s="162"/>
      <c r="E686" s="162"/>
      <c r="F686" s="164"/>
      <c r="G686" s="165"/>
      <c r="H686" s="165"/>
      <c r="I686" s="165"/>
      <c r="J686" s="166"/>
      <c r="K686" s="165"/>
      <c r="L686" s="165"/>
      <c r="M686" s="165"/>
      <c r="N686" s="165"/>
      <c r="O686" s="165"/>
      <c r="P686" s="165"/>
      <c r="Q686" s="194"/>
    </row>
    <row r="687" spans="1:17" s="156" customFormat="1" ht="20.100000000000001" customHeight="1" x14ac:dyDescent="0.15">
      <c r="A687" s="162"/>
      <c r="B687" s="162"/>
      <c r="C687" s="162"/>
      <c r="D687" s="162"/>
      <c r="E687" s="162"/>
      <c r="F687" s="164"/>
      <c r="G687" s="165"/>
      <c r="H687" s="165"/>
      <c r="I687" s="165"/>
      <c r="J687" s="166"/>
      <c r="K687" s="165"/>
      <c r="L687" s="165"/>
      <c r="M687" s="165"/>
      <c r="N687" s="165"/>
      <c r="O687" s="165"/>
      <c r="P687" s="165"/>
      <c r="Q687" s="194"/>
    </row>
    <row r="688" spans="1:17" s="156" customFormat="1" ht="20.100000000000001" customHeight="1" x14ac:dyDescent="0.15">
      <c r="A688" s="162"/>
      <c r="B688" s="162"/>
      <c r="C688" s="162"/>
      <c r="D688" s="162"/>
      <c r="E688" s="162"/>
      <c r="F688" s="164"/>
      <c r="G688" s="165"/>
      <c r="H688" s="165"/>
      <c r="I688" s="165"/>
      <c r="J688" s="166"/>
      <c r="K688" s="165"/>
      <c r="L688" s="165"/>
      <c r="M688" s="165"/>
      <c r="N688" s="165"/>
      <c r="O688" s="165"/>
      <c r="P688" s="165"/>
      <c r="Q688" s="194"/>
    </row>
    <row r="689" spans="1:17" s="156" customFormat="1" ht="20.100000000000001" customHeight="1" x14ac:dyDescent="0.15">
      <c r="A689" s="162"/>
      <c r="B689" s="162"/>
      <c r="C689" s="162"/>
      <c r="D689" s="162"/>
      <c r="E689" s="162"/>
      <c r="F689" s="164"/>
      <c r="G689" s="165"/>
      <c r="H689" s="165"/>
      <c r="I689" s="165"/>
      <c r="J689" s="166"/>
      <c r="K689" s="165"/>
      <c r="L689" s="165"/>
      <c r="M689" s="165"/>
      <c r="N689" s="165"/>
      <c r="O689" s="165"/>
      <c r="P689" s="165"/>
      <c r="Q689" s="194"/>
    </row>
    <row r="690" spans="1:17" s="156" customFormat="1" ht="20.100000000000001" customHeight="1" x14ac:dyDescent="0.15">
      <c r="A690" s="162"/>
      <c r="B690" s="162"/>
      <c r="C690" s="162"/>
      <c r="D690" s="162"/>
      <c r="E690" s="162"/>
      <c r="F690" s="164"/>
      <c r="G690" s="165"/>
      <c r="H690" s="165"/>
      <c r="I690" s="165"/>
      <c r="J690" s="166"/>
      <c r="K690" s="165"/>
      <c r="L690" s="165"/>
      <c r="M690" s="165"/>
      <c r="N690" s="165"/>
      <c r="O690" s="165"/>
      <c r="P690" s="165"/>
      <c r="Q690" s="194"/>
    </row>
    <row r="691" spans="1:17" s="156" customFormat="1" ht="20.100000000000001" customHeight="1" x14ac:dyDescent="0.15">
      <c r="A691" s="162"/>
      <c r="B691" s="162"/>
      <c r="C691" s="162"/>
      <c r="D691" s="162"/>
      <c r="E691" s="162"/>
      <c r="F691" s="164"/>
      <c r="G691" s="165"/>
      <c r="H691" s="165"/>
      <c r="I691" s="165"/>
      <c r="J691" s="166"/>
      <c r="K691" s="165"/>
      <c r="L691" s="165"/>
      <c r="M691" s="165"/>
      <c r="N691" s="165"/>
      <c r="O691" s="165"/>
      <c r="P691" s="165"/>
      <c r="Q691" s="194"/>
    </row>
    <row r="692" spans="1:17" s="156" customFormat="1" ht="20.100000000000001" customHeight="1" x14ac:dyDescent="0.15">
      <c r="A692" s="162"/>
      <c r="B692" s="162"/>
      <c r="C692" s="162"/>
      <c r="D692" s="162"/>
      <c r="E692" s="162"/>
      <c r="F692" s="164"/>
      <c r="G692" s="165"/>
      <c r="H692" s="165"/>
      <c r="I692" s="165"/>
      <c r="J692" s="166"/>
      <c r="K692" s="165"/>
      <c r="L692" s="165"/>
      <c r="M692" s="165"/>
      <c r="N692" s="165"/>
      <c r="O692" s="165"/>
      <c r="P692" s="165"/>
      <c r="Q692" s="194"/>
    </row>
    <row r="693" spans="1:17" s="156" customFormat="1" ht="20.100000000000001" customHeight="1" x14ac:dyDescent="0.15">
      <c r="A693" s="162"/>
      <c r="B693" s="162"/>
      <c r="C693" s="162"/>
      <c r="D693" s="162"/>
      <c r="E693" s="162"/>
      <c r="F693" s="164"/>
      <c r="G693" s="165"/>
      <c r="H693" s="165"/>
      <c r="I693" s="165"/>
      <c r="J693" s="166"/>
      <c r="K693" s="165"/>
      <c r="L693" s="165"/>
      <c r="M693" s="165"/>
      <c r="N693" s="165"/>
      <c r="O693" s="165"/>
      <c r="P693" s="165"/>
      <c r="Q693" s="194"/>
    </row>
    <row r="694" spans="1:17" s="156" customFormat="1" ht="20.100000000000001" customHeight="1" x14ac:dyDescent="0.15">
      <c r="A694" s="162"/>
      <c r="B694" s="162"/>
      <c r="C694" s="162"/>
      <c r="D694" s="162"/>
      <c r="E694" s="162"/>
      <c r="F694" s="164"/>
      <c r="G694" s="165"/>
      <c r="H694" s="165"/>
      <c r="I694" s="165"/>
      <c r="J694" s="166"/>
      <c r="K694" s="165"/>
      <c r="L694" s="165"/>
      <c r="M694" s="165"/>
      <c r="N694" s="165"/>
      <c r="O694" s="165"/>
      <c r="P694" s="165"/>
      <c r="Q694" s="194"/>
    </row>
    <row r="695" spans="1:17" s="156" customFormat="1" ht="20.100000000000001" customHeight="1" x14ac:dyDescent="0.15">
      <c r="A695" s="162"/>
      <c r="B695" s="162"/>
      <c r="C695" s="162"/>
      <c r="D695" s="162"/>
      <c r="E695" s="162"/>
      <c r="F695" s="164"/>
      <c r="G695" s="165"/>
      <c r="H695" s="165"/>
      <c r="I695" s="165"/>
      <c r="J695" s="166"/>
      <c r="K695" s="165"/>
      <c r="L695" s="165"/>
      <c r="M695" s="165"/>
      <c r="N695" s="165"/>
      <c r="O695" s="165"/>
      <c r="P695" s="165"/>
      <c r="Q695" s="194"/>
    </row>
    <row r="696" spans="1:17" s="156" customFormat="1" ht="20.100000000000001" customHeight="1" x14ac:dyDescent="0.15">
      <c r="A696" s="162"/>
      <c r="B696" s="162"/>
      <c r="C696" s="162"/>
      <c r="D696" s="162"/>
      <c r="E696" s="162"/>
      <c r="F696" s="164"/>
      <c r="G696" s="165"/>
      <c r="H696" s="165"/>
      <c r="I696" s="165"/>
      <c r="J696" s="166"/>
      <c r="K696" s="165"/>
      <c r="L696" s="165"/>
      <c r="M696" s="165"/>
      <c r="N696" s="165"/>
      <c r="O696" s="165"/>
      <c r="P696" s="165"/>
      <c r="Q696" s="194"/>
    </row>
    <row r="697" spans="1:17" s="156" customFormat="1" ht="20.100000000000001" customHeight="1" x14ac:dyDescent="0.15">
      <c r="A697" s="162"/>
      <c r="B697" s="162"/>
      <c r="C697" s="162"/>
      <c r="D697" s="162"/>
      <c r="E697" s="162"/>
      <c r="F697" s="164"/>
      <c r="G697" s="165"/>
      <c r="H697" s="165"/>
      <c r="I697" s="165"/>
      <c r="J697" s="166"/>
      <c r="K697" s="165"/>
      <c r="L697" s="165"/>
      <c r="M697" s="165"/>
      <c r="N697" s="165"/>
      <c r="O697" s="165"/>
      <c r="P697" s="165"/>
      <c r="Q697" s="194"/>
    </row>
    <row r="698" spans="1:17" s="156" customFormat="1" ht="20.100000000000001" customHeight="1" x14ac:dyDescent="0.15">
      <c r="A698" s="162"/>
      <c r="B698" s="162"/>
      <c r="C698" s="162"/>
      <c r="D698" s="162"/>
      <c r="E698" s="162"/>
      <c r="F698" s="164"/>
      <c r="G698" s="165"/>
      <c r="H698" s="165"/>
      <c r="I698" s="165"/>
      <c r="J698" s="166"/>
      <c r="K698" s="165"/>
      <c r="L698" s="165"/>
      <c r="M698" s="165"/>
      <c r="N698" s="165"/>
      <c r="O698" s="165"/>
      <c r="P698" s="165"/>
      <c r="Q698" s="194"/>
    </row>
    <row r="699" spans="1:17" s="156" customFormat="1" ht="20.100000000000001" customHeight="1" x14ac:dyDescent="0.15">
      <c r="A699" s="162"/>
      <c r="B699" s="162"/>
      <c r="C699" s="162"/>
      <c r="D699" s="162"/>
      <c r="E699" s="162"/>
      <c r="F699" s="164"/>
      <c r="G699" s="165"/>
      <c r="H699" s="165"/>
      <c r="I699" s="165"/>
      <c r="J699" s="166"/>
      <c r="K699" s="165"/>
      <c r="L699" s="165"/>
      <c r="M699" s="165"/>
      <c r="N699" s="165"/>
      <c r="O699" s="165"/>
      <c r="P699" s="165"/>
      <c r="Q699" s="194"/>
    </row>
    <row r="700" spans="1:17" s="156" customFormat="1" ht="20.100000000000001" customHeight="1" x14ac:dyDescent="0.15">
      <c r="A700" s="162"/>
      <c r="B700" s="162"/>
      <c r="C700" s="162"/>
      <c r="D700" s="162"/>
      <c r="E700" s="162"/>
      <c r="F700" s="164"/>
      <c r="G700" s="165"/>
      <c r="H700" s="165"/>
      <c r="I700" s="165"/>
      <c r="J700" s="166"/>
      <c r="K700" s="165"/>
      <c r="L700" s="165"/>
      <c r="M700" s="165"/>
      <c r="N700" s="165"/>
      <c r="O700" s="165"/>
      <c r="P700" s="165"/>
      <c r="Q700" s="194"/>
    </row>
    <row r="701" spans="1:17" s="156" customFormat="1" ht="20.100000000000001" customHeight="1" x14ac:dyDescent="0.15">
      <c r="A701" s="162"/>
      <c r="B701" s="162"/>
      <c r="C701" s="162"/>
      <c r="D701" s="162"/>
      <c r="E701" s="162"/>
      <c r="F701" s="164"/>
      <c r="G701" s="165"/>
      <c r="H701" s="165"/>
      <c r="I701" s="165"/>
      <c r="J701" s="166"/>
      <c r="K701" s="165"/>
      <c r="L701" s="165"/>
      <c r="M701" s="165"/>
      <c r="N701" s="165"/>
      <c r="O701" s="165"/>
      <c r="P701" s="165"/>
      <c r="Q701" s="194"/>
    </row>
    <row r="702" spans="1:17" s="156" customFormat="1" ht="20.100000000000001" customHeight="1" x14ac:dyDescent="0.15">
      <c r="A702" s="162"/>
      <c r="B702" s="162"/>
      <c r="C702" s="162"/>
      <c r="D702" s="162"/>
      <c r="E702" s="162"/>
      <c r="F702" s="164"/>
      <c r="G702" s="165"/>
      <c r="H702" s="165"/>
      <c r="I702" s="165"/>
      <c r="J702" s="166"/>
      <c r="K702" s="165"/>
      <c r="L702" s="165"/>
      <c r="M702" s="165"/>
      <c r="N702" s="165"/>
      <c r="O702" s="165"/>
      <c r="P702" s="165"/>
      <c r="Q702" s="194"/>
    </row>
    <row r="703" spans="1:17" s="156" customFormat="1" ht="20.100000000000001" customHeight="1" x14ac:dyDescent="0.15">
      <c r="A703" s="162"/>
      <c r="B703" s="162"/>
      <c r="C703" s="162"/>
      <c r="D703" s="162"/>
      <c r="E703" s="162"/>
      <c r="F703" s="164"/>
      <c r="G703" s="165"/>
      <c r="H703" s="165"/>
      <c r="I703" s="165"/>
      <c r="J703" s="166"/>
      <c r="K703" s="165"/>
      <c r="L703" s="165"/>
      <c r="M703" s="165"/>
      <c r="N703" s="165"/>
      <c r="O703" s="165"/>
      <c r="P703" s="165"/>
      <c r="Q703" s="194"/>
    </row>
    <row r="704" spans="1:17" s="156" customFormat="1" ht="20.100000000000001" customHeight="1" x14ac:dyDescent="0.15">
      <c r="A704" s="162"/>
      <c r="B704" s="162"/>
      <c r="C704" s="162"/>
      <c r="D704" s="162"/>
      <c r="E704" s="162"/>
      <c r="F704" s="164"/>
      <c r="G704" s="165"/>
      <c r="H704" s="165"/>
      <c r="I704" s="165"/>
      <c r="J704" s="166"/>
      <c r="K704" s="165"/>
      <c r="L704" s="165"/>
      <c r="M704" s="165"/>
      <c r="N704" s="165"/>
      <c r="O704" s="165"/>
      <c r="P704" s="165"/>
      <c r="Q704" s="194"/>
    </row>
    <row r="705" spans="1:17" s="156" customFormat="1" ht="20.100000000000001" customHeight="1" x14ac:dyDescent="0.15">
      <c r="A705" s="162"/>
      <c r="B705" s="162"/>
      <c r="C705" s="162"/>
      <c r="D705" s="162"/>
      <c r="E705" s="162"/>
      <c r="F705" s="164"/>
      <c r="G705" s="165"/>
      <c r="H705" s="165"/>
      <c r="I705" s="165"/>
      <c r="J705" s="166"/>
      <c r="K705" s="165"/>
      <c r="L705" s="165"/>
      <c r="M705" s="165"/>
      <c r="N705" s="165"/>
      <c r="O705" s="165"/>
      <c r="P705" s="165"/>
      <c r="Q705" s="194"/>
    </row>
    <row r="706" spans="1:17" s="156" customFormat="1" ht="20.100000000000001" customHeight="1" x14ac:dyDescent="0.15">
      <c r="A706" s="162"/>
      <c r="B706" s="162"/>
      <c r="C706" s="162"/>
      <c r="D706" s="162"/>
      <c r="E706" s="162"/>
      <c r="F706" s="164"/>
      <c r="G706" s="165"/>
      <c r="H706" s="165"/>
      <c r="I706" s="165"/>
      <c r="J706" s="166"/>
      <c r="K706" s="165"/>
      <c r="L706" s="165"/>
      <c r="M706" s="165"/>
      <c r="N706" s="165"/>
      <c r="O706" s="165"/>
      <c r="P706" s="165"/>
      <c r="Q706" s="194"/>
    </row>
    <row r="707" spans="1:17" s="156" customFormat="1" ht="20.100000000000001" customHeight="1" x14ac:dyDescent="0.15">
      <c r="A707" s="162"/>
      <c r="B707" s="162"/>
      <c r="C707" s="162"/>
      <c r="D707" s="162"/>
      <c r="E707" s="162"/>
      <c r="F707" s="164"/>
      <c r="G707" s="165"/>
      <c r="H707" s="165"/>
      <c r="I707" s="165"/>
      <c r="J707" s="166"/>
      <c r="K707" s="165"/>
      <c r="L707" s="165"/>
      <c r="M707" s="165"/>
      <c r="N707" s="165"/>
      <c r="O707" s="165"/>
      <c r="P707" s="165"/>
      <c r="Q707" s="194"/>
    </row>
    <row r="708" spans="1:17" s="156" customFormat="1" ht="20.100000000000001" customHeight="1" x14ac:dyDescent="0.15">
      <c r="A708" s="162"/>
      <c r="B708" s="162"/>
      <c r="C708" s="162"/>
      <c r="D708" s="162"/>
      <c r="E708" s="162"/>
      <c r="F708" s="164"/>
      <c r="G708" s="165"/>
      <c r="H708" s="165"/>
      <c r="I708" s="165"/>
      <c r="J708" s="166"/>
      <c r="K708" s="165"/>
      <c r="L708" s="165"/>
      <c r="M708" s="165"/>
      <c r="N708" s="165"/>
      <c r="O708" s="165"/>
      <c r="P708" s="165"/>
      <c r="Q708" s="194"/>
    </row>
    <row r="709" spans="1:17" s="156" customFormat="1" ht="20.100000000000001" customHeight="1" x14ac:dyDescent="0.15">
      <c r="A709" s="162"/>
      <c r="B709" s="162"/>
      <c r="C709" s="162"/>
      <c r="D709" s="162"/>
      <c r="E709" s="162"/>
      <c r="F709" s="164"/>
      <c r="G709" s="165"/>
      <c r="H709" s="165"/>
      <c r="I709" s="165"/>
      <c r="J709" s="166"/>
      <c r="K709" s="165"/>
      <c r="L709" s="165"/>
      <c r="M709" s="165"/>
      <c r="N709" s="165"/>
      <c r="O709" s="165"/>
      <c r="P709" s="165"/>
      <c r="Q709" s="194"/>
    </row>
    <row r="710" spans="1:17" s="156" customFormat="1" ht="20.100000000000001" customHeight="1" x14ac:dyDescent="0.15">
      <c r="A710" s="162"/>
      <c r="B710" s="162"/>
      <c r="C710" s="162"/>
      <c r="D710" s="162"/>
      <c r="E710" s="162"/>
      <c r="F710" s="164"/>
      <c r="G710" s="165"/>
      <c r="H710" s="165"/>
      <c r="I710" s="165"/>
      <c r="J710" s="166"/>
      <c r="K710" s="165"/>
      <c r="L710" s="165"/>
      <c r="M710" s="165"/>
      <c r="N710" s="165"/>
      <c r="O710" s="165"/>
      <c r="P710" s="165"/>
      <c r="Q710" s="194"/>
    </row>
    <row r="711" spans="1:17" s="156" customFormat="1" ht="20.100000000000001" customHeight="1" x14ac:dyDescent="0.15">
      <c r="A711" s="162"/>
      <c r="B711" s="162"/>
      <c r="C711" s="162"/>
      <c r="D711" s="162"/>
      <c r="E711" s="162"/>
      <c r="F711" s="164"/>
      <c r="G711" s="165"/>
      <c r="H711" s="165"/>
      <c r="I711" s="165"/>
      <c r="J711" s="166"/>
      <c r="K711" s="165"/>
      <c r="L711" s="165"/>
      <c r="M711" s="165"/>
      <c r="N711" s="165"/>
      <c r="O711" s="165"/>
      <c r="P711" s="165"/>
      <c r="Q711" s="194"/>
    </row>
    <row r="712" spans="1:17" s="156" customFormat="1" ht="20.100000000000001" customHeight="1" x14ac:dyDescent="0.15">
      <c r="A712" s="162"/>
      <c r="B712" s="162"/>
      <c r="C712" s="162"/>
      <c r="D712" s="162"/>
      <c r="E712" s="162"/>
      <c r="F712" s="164"/>
      <c r="G712" s="165"/>
      <c r="H712" s="165"/>
      <c r="I712" s="165"/>
      <c r="J712" s="166"/>
      <c r="K712" s="165"/>
      <c r="L712" s="165"/>
      <c r="M712" s="165"/>
      <c r="N712" s="165"/>
      <c r="O712" s="165"/>
      <c r="P712" s="165"/>
      <c r="Q712" s="194"/>
    </row>
    <row r="713" spans="1:17" s="156" customFormat="1" ht="20.100000000000001" customHeight="1" x14ac:dyDescent="0.15">
      <c r="A713" s="162"/>
      <c r="B713" s="162"/>
      <c r="C713" s="162"/>
      <c r="D713" s="162"/>
      <c r="E713" s="162"/>
      <c r="F713" s="164"/>
      <c r="G713" s="165"/>
      <c r="H713" s="165"/>
      <c r="I713" s="165"/>
      <c r="J713" s="166"/>
      <c r="K713" s="165"/>
      <c r="L713" s="165"/>
      <c r="M713" s="165"/>
      <c r="N713" s="165"/>
      <c r="O713" s="165"/>
      <c r="P713" s="165"/>
      <c r="Q713" s="194"/>
    </row>
    <row r="714" spans="1:17" s="156" customFormat="1" ht="20.100000000000001" customHeight="1" x14ac:dyDescent="0.15">
      <c r="A714" s="162"/>
      <c r="B714" s="162"/>
      <c r="C714" s="162"/>
      <c r="D714" s="162"/>
      <c r="E714" s="162"/>
      <c r="F714" s="164"/>
      <c r="G714" s="165"/>
      <c r="H714" s="165"/>
      <c r="I714" s="165"/>
      <c r="J714" s="166"/>
      <c r="K714" s="165"/>
      <c r="L714" s="165"/>
      <c r="M714" s="165"/>
      <c r="N714" s="165"/>
      <c r="O714" s="165"/>
      <c r="P714" s="165"/>
      <c r="Q714" s="194"/>
    </row>
    <row r="715" spans="1:17" s="156" customFormat="1" ht="20.100000000000001" customHeight="1" x14ac:dyDescent="0.15">
      <c r="A715" s="162"/>
      <c r="B715" s="162"/>
      <c r="C715" s="162"/>
      <c r="D715" s="162"/>
      <c r="E715" s="162"/>
      <c r="F715" s="164"/>
      <c r="G715" s="165"/>
      <c r="H715" s="165"/>
      <c r="I715" s="165"/>
      <c r="J715" s="166"/>
      <c r="K715" s="165"/>
      <c r="L715" s="165"/>
      <c r="M715" s="165"/>
      <c r="N715" s="165"/>
      <c r="O715" s="165"/>
      <c r="P715" s="165"/>
      <c r="Q715" s="194"/>
    </row>
    <row r="716" spans="1:17" s="156" customFormat="1" ht="20.100000000000001" customHeight="1" x14ac:dyDescent="0.15">
      <c r="A716" s="162"/>
      <c r="B716" s="162"/>
      <c r="C716" s="162"/>
      <c r="D716" s="162"/>
      <c r="E716" s="162"/>
      <c r="F716" s="164"/>
      <c r="G716" s="165"/>
      <c r="H716" s="165"/>
      <c r="I716" s="165"/>
      <c r="J716" s="166"/>
      <c r="K716" s="165"/>
      <c r="L716" s="165"/>
      <c r="M716" s="165"/>
      <c r="N716" s="165"/>
      <c r="O716" s="165"/>
      <c r="P716" s="165"/>
      <c r="Q716" s="194"/>
    </row>
    <row r="717" spans="1:17" s="156" customFormat="1" ht="20.100000000000001" customHeight="1" x14ac:dyDescent="0.15">
      <c r="A717" s="162"/>
      <c r="B717" s="162"/>
      <c r="C717" s="162"/>
      <c r="D717" s="162"/>
      <c r="E717" s="162"/>
      <c r="F717" s="164"/>
      <c r="G717" s="165"/>
      <c r="H717" s="165"/>
      <c r="I717" s="165"/>
      <c r="J717" s="166"/>
      <c r="K717" s="165"/>
      <c r="L717" s="165"/>
      <c r="M717" s="165"/>
      <c r="N717" s="165"/>
      <c r="O717" s="165"/>
      <c r="P717" s="165"/>
      <c r="Q717" s="194"/>
    </row>
    <row r="718" spans="1:17" s="156" customFormat="1" ht="20.100000000000001" customHeight="1" x14ac:dyDescent="0.15">
      <c r="A718" s="162"/>
      <c r="B718" s="162"/>
      <c r="C718" s="162"/>
      <c r="D718" s="162"/>
      <c r="E718" s="162"/>
      <c r="F718" s="164"/>
      <c r="G718" s="165"/>
      <c r="H718" s="165"/>
      <c r="I718" s="165"/>
      <c r="J718" s="166"/>
      <c r="K718" s="165"/>
      <c r="L718" s="165"/>
      <c r="M718" s="165"/>
      <c r="N718" s="165"/>
      <c r="O718" s="165"/>
      <c r="P718" s="165"/>
      <c r="Q718" s="194"/>
    </row>
    <row r="719" spans="1:17" s="156" customFormat="1" ht="20.100000000000001" customHeight="1" x14ac:dyDescent="0.15">
      <c r="A719" s="162"/>
      <c r="B719" s="162"/>
      <c r="C719" s="162"/>
      <c r="D719" s="162"/>
      <c r="E719" s="162"/>
      <c r="F719" s="164"/>
      <c r="G719" s="165"/>
      <c r="H719" s="165"/>
      <c r="I719" s="165"/>
      <c r="J719" s="166"/>
      <c r="K719" s="165"/>
      <c r="L719" s="165"/>
      <c r="M719" s="165"/>
      <c r="N719" s="165"/>
      <c r="O719" s="165"/>
      <c r="P719" s="165"/>
      <c r="Q719" s="194"/>
    </row>
    <row r="720" spans="1:17" s="156" customFormat="1" ht="20.100000000000001" customHeight="1" x14ac:dyDescent="0.15">
      <c r="A720" s="162"/>
      <c r="B720" s="162"/>
      <c r="C720" s="162"/>
      <c r="D720" s="162"/>
      <c r="E720" s="162"/>
      <c r="F720" s="164"/>
      <c r="G720" s="165"/>
      <c r="H720" s="165"/>
      <c r="I720" s="165"/>
      <c r="J720" s="166"/>
      <c r="K720" s="165"/>
      <c r="L720" s="165"/>
      <c r="M720" s="165"/>
      <c r="N720" s="165"/>
      <c r="O720" s="165"/>
      <c r="P720" s="165"/>
      <c r="Q720" s="194"/>
    </row>
    <row r="721" spans="1:17" s="156" customFormat="1" ht="20.100000000000001" customHeight="1" x14ac:dyDescent="0.15">
      <c r="A721" s="162"/>
      <c r="B721" s="162"/>
      <c r="C721" s="162"/>
      <c r="D721" s="162"/>
      <c r="E721" s="162"/>
      <c r="F721" s="164"/>
      <c r="G721" s="165"/>
      <c r="H721" s="165"/>
      <c r="I721" s="165"/>
      <c r="J721" s="166"/>
      <c r="K721" s="165"/>
      <c r="L721" s="165"/>
      <c r="M721" s="165"/>
      <c r="N721" s="165"/>
      <c r="O721" s="165"/>
      <c r="P721" s="165"/>
      <c r="Q721" s="194"/>
    </row>
    <row r="722" spans="1:17" s="156" customFormat="1" ht="20.100000000000001" customHeight="1" x14ac:dyDescent="0.15">
      <c r="A722" s="162"/>
      <c r="B722" s="162"/>
      <c r="C722" s="162"/>
      <c r="D722" s="162"/>
      <c r="E722" s="162"/>
      <c r="F722" s="164"/>
      <c r="G722" s="165"/>
      <c r="H722" s="165"/>
      <c r="I722" s="165"/>
      <c r="J722" s="166"/>
      <c r="K722" s="165"/>
      <c r="L722" s="165"/>
      <c r="M722" s="165"/>
      <c r="N722" s="165"/>
      <c r="O722" s="165"/>
      <c r="P722" s="165"/>
      <c r="Q722" s="194"/>
    </row>
    <row r="723" spans="1:17" s="156" customFormat="1" ht="20.100000000000001" customHeight="1" x14ac:dyDescent="0.15">
      <c r="A723" s="162"/>
      <c r="B723" s="162"/>
      <c r="C723" s="162"/>
      <c r="D723" s="162"/>
      <c r="E723" s="162"/>
      <c r="F723" s="164"/>
      <c r="G723" s="165"/>
      <c r="H723" s="165"/>
      <c r="I723" s="165"/>
      <c r="J723" s="166"/>
      <c r="K723" s="165"/>
      <c r="L723" s="165"/>
      <c r="M723" s="165"/>
      <c r="N723" s="165"/>
      <c r="O723" s="165"/>
      <c r="P723" s="165"/>
      <c r="Q723" s="194"/>
    </row>
    <row r="724" spans="1:17" s="156" customFormat="1" ht="20.100000000000001" customHeight="1" x14ac:dyDescent="0.15">
      <c r="A724" s="162"/>
      <c r="B724" s="162"/>
      <c r="C724" s="162"/>
      <c r="D724" s="162"/>
      <c r="E724" s="162"/>
      <c r="F724" s="164"/>
      <c r="G724" s="165"/>
      <c r="H724" s="165"/>
      <c r="I724" s="165"/>
      <c r="J724" s="166"/>
      <c r="K724" s="165"/>
      <c r="L724" s="165"/>
      <c r="M724" s="165"/>
      <c r="N724" s="165"/>
      <c r="O724" s="165"/>
      <c r="P724" s="165"/>
      <c r="Q724" s="194"/>
    </row>
    <row r="725" spans="1:17" s="156" customFormat="1" ht="20.100000000000001" customHeight="1" x14ac:dyDescent="0.15">
      <c r="A725" s="162"/>
      <c r="B725" s="162"/>
      <c r="C725" s="162"/>
      <c r="D725" s="162"/>
      <c r="E725" s="162"/>
      <c r="F725" s="164"/>
      <c r="G725" s="165"/>
      <c r="H725" s="165"/>
      <c r="I725" s="165"/>
      <c r="J725" s="166"/>
      <c r="K725" s="165"/>
      <c r="L725" s="165"/>
      <c r="M725" s="165"/>
      <c r="N725" s="165"/>
      <c r="O725" s="165"/>
      <c r="P725" s="165"/>
      <c r="Q725" s="194"/>
    </row>
    <row r="726" spans="1:17" s="156" customFormat="1" ht="20.100000000000001" customHeight="1" x14ac:dyDescent="0.15">
      <c r="A726" s="162"/>
      <c r="B726" s="162"/>
      <c r="C726" s="162"/>
      <c r="D726" s="162"/>
      <c r="E726" s="162"/>
      <c r="F726" s="164"/>
      <c r="G726" s="165"/>
      <c r="H726" s="165"/>
      <c r="I726" s="165"/>
      <c r="J726" s="166"/>
      <c r="K726" s="165"/>
      <c r="L726" s="165"/>
      <c r="M726" s="165"/>
      <c r="N726" s="165"/>
      <c r="O726" s="165"/>
      <c r="P726" s="165"/>
      <c r="Q726" s="194"/>
    </row>
    <row r="727" spans="1:17" s="156" customFormat="1" ht="20.100000000000001" customHeight="1" x14ac:dyDescent="0.15">
      <c r="A727" s="162"/>
      <c r="B727" s="162"/>
      <c r="C727" s="162"/>
      <c r="D727" s="162"/>
      <c r="E727" s="162"/>
      <c r="F727" s="164"/>
      <c r="G727" s="165"/>
      <c r="H727" s="165"/>
      <c r="I727" s="165"/>
      <c r="J727" s="166"/>
      <c r="K727" s="165"/>
      <c r="L727" s="165"/>
      <c r="M727" s="165"/>
      <c r="N727" s="165"/>
      <c r="O727" s="165"/>
      <c r="P727" s="165"/>
      <c r="Q727" s="194"/>
    </row>
    <row r="728" spans="1:17" s="156" customFormat="1" ht="20.100000000000001" customHeight="1" x14ac:dyDescent="0.15">
      <c r="A728" s="162"/>
      <c r="B728" s="162"/>
      <c r="C728" s="162"/>
      <c r="D728" s="162"/>
      <c r="E728" s="162"/>
      <c r="F728" s="164"/>
      <c r="G728" s="165"/>
      <c r="H728" s="165"/>
      <c r="I728" s="165"/>
      <c r="J728" s="166"/>
      <c r="K728" s="165"/>
      <c r="L728" s="165"/>
      <c r="M728" s="165"/>
      <c r="N728" s="165"/>
      <c r="O728" s="165"/>
      <c r="P728" s="165"/>
      <c r="Q728" s="194"/>
    </row>
    <row r="729" spans="1:17" s="156" customFormat="1" ht="20.100000000000001" customHeight="1" x14ac:dyDescent="0.15">
      <c r="A729" s="162"/>
      <c r="B729" s="162"/>
      <c r="C729" s="162"/>
      <c r="D729" s="162"/>
      <c r="E729" s="162"/>
      <c r="F729" s="164"/>
      <c r="G729" s="165"/>
      <c r="H729" s="165"/>
      <c r="I729" s="165"/>
      <c r="J729" s="166"/>
      <c r="K729" s="165"/>
      <c r="L729" s="165"/>
      <c r="M729" s="165"/>
      <c r="N729" s="165"/>
      <c r="O729" s="165"/>
      <c r="P729" s="165"/>
      <c r="Q729" s="194"/>
    </row>
    <row r="730" spans="1:17" s="156" customFormat="1" ht="20.100000000000001" customHeight="1" x14ac:dyDescent="0.15">
      <c r="A730" s="162"/>
      <c r="B730" s="162"/>
      <c r="C730" s="162"/>
      <c r="D730" s="162"/>
      <c r="E730" s="162"/>
      <c r="F730" s="164"/>
      <c r="G730" s="165"/>
      <c r="H730" s="165"/>
      <c r="I730" s="165"/>
      <c r="J730" s="166"/>
      <c r="K730" s="165"/>
      <c r="L730" s="165"/>
      <c r="M730" s="165"/>
      <c r="N730" s="165"/>
      <c r="O730" s="165"/>
      <c r="P730" s="165"/>
      <c r="Q730" s="194"/>
    </row>
    <row r="731" spans="1:17" s="156" customFormat="1" ht="20.100000000000001" customHeight="1" x14ac:dyDescent="0.15">
      <c r="A731" s="162"/>
      <c r="B731" s="162"/>
      <c r="C731" s="162"/>
      <c r="D731" s="162"/>
      <c r="E731" s="162"/>
      <c r="F731" s="164"/>
      <c r="G731" s="165"/>
      <c r="H731" s="165"/>
      <c r="I731" s="165"/>
      <c r="J731" s="166"/>
      <c r="K731" s="165"/>
      <c r="L731" s="165"/>
      <c r="M731" s="165"/>
      <c r="N731" s="165"/>
      <c r="O731" s="165"/>
      <c r="P731" s="165"/>
      <c r="Q731" s="194"/>
    </row>
    <row r="732" spans="1:17" s="156" customFormat="1" ht="20.100000000000001" customHeight="1" x14ac:dyDescent="0.15">
      <c r="A732" s="162"/>
      <c r="B732" s="162"/>
      <c r="C732" s="162"/>
      <c r="D732" s="162"/>
      <c r="E732" s="162"/>
      <c r="F732" s="164"/>
      <c r="G732" s="165"/>
      <c r="H732" s="165"/>
      <c r="I732" s="165"/>
      <c r="J732" s="166"/>
      <c r="K732" s="165"/>
      <c r="L732" s="165"/>
      <c r="M732" s="165"/>
      <c r="N732" s="165"/>
      <c r="O732" s="165"/>
      <c r="P732" s="165"/>
      <c r="Q732" s="194"/>
    </row>
    <row r="733" spans="1:17" s="156" customFormat="1" ht="20.100000000000001" customHeight="1" x14ac:dyDescent="0.15">
      <c r="A733" s="162"/>
      <c r="B733" s="162"/>
      <c r="C733" s="162"/>
      <c r="D733" s="162"/>
      <c r="E733" s="162"/>
      <c r="F733" s="164"/>
      <c r="G733" s="165"/>
      <c r="H733" s="165"/>
      <c r="I733" s="165"/>
      <c r="J733" s="166"/>
      <c r="K733" s="165"/>
      <c r="L733" s="165"/>
      <c r="M733" s="165"/>
      <c r="N733" s="165"/>
      <c r="O733" s="165"/>
      <c r="P733" s="165"/>
      <c r="Q733" s="194"/>
    </row>
    <row r="734" spans="1:17" s="156" customFormat="1" ht="20.100000000000001" customHeight="1" x14ac:dyDescent="0.15">
      <c r="A734" s="162"/>
      <c r="B734" s="162"/>
      <c r="C734" s="162"/>
      <c r="D734" s="162"/>
      <c r="E734" s="162"/>
      <c r="F734" s="164"/>
      <c r="G734" s="165"/>
      <c r="H734" s="165"/>
      <c r="I734" s="165"/>
      <c r="J734" s="166"/>
      <c r="K734" s="165"/>
      <c r="L734" s="165"/>
      <c r="M734" s="165"/>
      <c r="N734" s="165"/>
      <c r="O734" s="165"/>
      <c r="P734" s="165"/>
      <c r="Q734" s="194"/>
    </row>
    <row r="735" spans="1:17" s="156" customFormat="1" ht="20.100000000000001" customHeight="1" x14ac:dyDescent="0.15">
      <c r="A735" s="162"/>
      <c r="B735" s="162"/>
      <c r="C735" s="162"/>
      <c r="D735" s="162"/>
      <c r="E735" s="162"/>
      <c r="F735" s="164"/>
      <c r="G735" s="165"/>
      <c r="H735" s="165"/>
      <c r="I735" s="165"/>
      <c r="J735" s="166"/>
      <c r="K735" s="165"/>
      <c r="L735" s="165"/>
      <c r="M735" s="165"/>
      <c r="N735" s="165"/>
      <c r="O735" s="165"/>
      <c r="P735" s="165"/>
      <c r="Q735" s="194"/>
    </row>
    <row r="736" spans="1:17" s="156" customFormat="1" ht="20.100000000000001" customHeight="1" x14ac:dyDescent="0.15">
      <c r="A736" s="162"/>
      <c r="B736" s="162"/>
      <c r="C736" s="162"/>
      <c r="D736" s="162"/>
      <c r="E736" s="162"/>
      <c r="F736" s="164"/>
      <c r="G736" s="165"/>
      <c r="H736" s="165"/>
      <c r="I736" s="165"/>
      <c r="J736" s="166"/>
      <c r="K736" s="165"/>
      <c r="L736" s="165"/>
      <c r="M736" s="165"/>
      <c r="N736" s="165"/>
      <c r="O736" s="165"/>
      <c r="P736" s="165"/>
      <c r="Q736" s="194"/>
    </row>
    <row r="737" spans="1:17" s="156" customFormat="1" ht="20.100000000000001" customHeight="1" x14ac:dyDescent="0.15">
      <c r="A737" s="162"/>
      <c r="B737" s="162"/>
      <c r="C737" s="162"/>
      <c r="D737" s="162"/>
      <c r="E737" s="162"/>
      <c r="F737" s="164"/>
      <c r="G737" s="165"/>
      <c r="H737" s="165"/>
      <c r="I737" s="165"/>
      <c r="J737" s="166"/>
      <c r="K737" s="165"/>
      <c r="L737" s="165"/>
      <c r="M737" s="165"/>
      <c r="N737" s="165"/>
      <c r="O737" s="165"/>
      <c r="P737" s="165"/>
      <c r="Q737" s="194"/>
    </row>
    <row r="738" spans="1:17" s="156" customFormat="1" ht="20.100000000000001" customHeight="1" x14ac:dyDescent="0.15">
      <c r="A738" s="162"/>
      <c r="B738" s="162"/>
      <c r="C738" s="162"/>
      <c r="D738" s="162"/>
      <c r="E738" s="162"/>
      <c r="F738" s="164"/>
      <c r="G738" s="165"/>
      <c r="H738" s="165"/>
      <c r="I738" s="165"/>
      <c r="J738" s="166"/>
      <c r="K738" s="165"/>
      <c r="L738" s="165"/>
      <c r="M738" s="165"/>
      <c r="N738" s="165"/>
      <c r="O738" s="165"/>
      <c r="P738" s="165"/>
      <c r="Q738" s="194"/>
    </row>
    <row r="739" spans="1:17" s="156" customFormat="1" ht="20.100000000000001" customHeight="1" x14ac:dyDescent="0.15">
      <c r="A739" s="162"/>
      <c r="B739" s="162"/>
      <c r="C739" s="162"/>
      <c r="D739" s="162"/>
      <c r="E739" s="162"/>
      <c r="F739" s="164"/>
      <c r="G739" s="165"/>
      <c r="H739" s="165"/>
      <c r="I739" s="165"/>
      <c r="J739" s="166"/>
      <c r="K739" s="165"/>
      <c r="L739" s="165"/>
      <c r="M739" s="165"/>
      <c r="N739" s="165"/>
      <c r="O739" s="165"/>
      <c r="P739" s="165"/>
      <c r="Q739" s="194"/>
    </row>
    <row r="740" spans="1:17" s="156" customFormat="1" ht="20.100000000000001" customHeight="1" x14ac:dyDescent="0.15">
      <c r="A740" s="162"/>
      <c r="B740" s="162"/>
      <c r="C740" s="162"/>
      <c r="D740" s="162"/>
      <c r="E740" s="162"/>
      <c r="F740" s="164"/>
      <c r="G740" s="165"/>
      <c r="H740" s="165"/>
      <c r="I740" s="165"/>
      <c r="J740" s="166"/>
      <c r="K740" s="165"/>
      <c r="L740" s="165"/>
      <c r="M740" s="165"/>
      <c r="N740" s="165"/>
      <c r="O740" s="165"/>
      <c r="P740" s="165"/>
      <c r="Q740" s="194"/>
    </row>
    <row r="741" spans="1:17" s="156" customFormat="1" ht="20.100000000000001" customHeight="1" x14ac:dyDescent="0.15">
      <c r="A741" s="162"/>
      <c r="B741" s="162"/>
      <c r="C741" s="162"/>
      <c r="D741" s="162"/>
      <c r="E741" s="162"/>
      <c r="F741" s="164"/>
      <c r="G741" s="165"/>
      <c r="H741" s="165"/>
      <c r="I741" s="165"/>
      <c r="J741" s="166"/>
      <c r="K741" s="165"/>
      <c r="L741" s="165"/>
      <c r="M741" s="165"/>
      <c r="N741" s="165"/>
      <c r="O741" s="165"/>
      <c r="P741" s="165"/>
      <c r="Q741" s="194"/>
    </row>
    <row r="742" spans="1:17" s="156" customFormat="1" ht="20.100000000000001" customHeight="1" x14ac:dyDescent="0.15">
      <c r="A742" s="162"/>
      <c r="B742" s="162"/>
      <c r="C742" s="162"/>
      <c r="D742" s="162"/>
      <c r="E742" s="162"/>
      <c r="F742" s="164"/>
      <c r="G742" s="165"/>
      <c r="H742" s="165"/>
      <c r="I742" s="165"/>
      <c r="J742" s="166"/>
      <c r="K742" s="165"/>
      <c r="L742" s="165"/>
      <c r="M742" s="165"/>
      <c r="N742" s="165"/>
      <c r="O742" s="165"/>
      <c r="P742" s="165"/>
      <c r="Q742" s="194"/>
    </row>
    <row r="743" spans="1:17" s="156" customFormat="1" ht="20.100000000000001" customHeight="1" x14ac:dyDescent="0.15">
      <c r="A743" s="162"/>
      <c r="B743" s="162"/>
      <c r="C743" s="162"/>
      <c r="D743" s="162"/>
      <c r="E743" s="162"/>
      <c r="F743" s="164"/>
      <c r="G743" s="165"/>
      <c r="H743" s="165"/>
      <c r="I743" s="165"/>
      <c r="J743" s="166"/>
      <c r="K743" s="165"/>
      <c r="L743" s="165"/>
      <c r="M743" s="165"/>
      <c r="N743" s="165"/>
      <c r="O743" s="165"/>
      <c r="P743" s="165"/>
      <c r="Q743" s="194"/>
    </row>
    <row r="744" spans="1:17" s="156" customFormat="1" ht="20.100000000000001" customHeight="1" x14ac:dyDescent="0.15">
      <c r="A744" s="162"/>
      <c r="B744" s="162"/>
      <c r="C744" s="162"/>
      <c r="D744" s="162"/>
      <c r="E744" s="162"/>
      <c r="F744" s="164"/>
      <c r="G744" s="165"/>
      <c r="H744" s="165"/>
      <c r="I744" s="165"/>
      <c r="J744" s="166"/>
      <c r="K744" s="165"/>
      <c r="L744" s="165"/>
      <c r="M744" s="165"/>
      <c r="N744" s="165"/>
      <c r="O744" s="165"/>
      <c r="P744" s="165"/>
      <c r="Q744" s="194"/>
    </row>
    <row r="745" spans="1:17" s="156" customFormat="1" ht="20.100000000000001" customHeight="1" x14ac:dyDescent="0.15">
      <c r="A745" s="162"/>
      <c r="B745" s="162"/>
      <c r="C745" s="162"/>
      <c r="D745" s="162"/>
      <c r="E745" s="162"/>
      <c r="F745" s="164"/>
      <c r="G745" s="165"/>
      <c r="H745" s="165"/>
      <c r="I745" s="165"/>
      <c r="J745" s="166"/>
      <c r="K745" s="165"/>
      <c r="L745" s="165"/>
      <c r="M745" s="165"/>
      <c r="N745" s="165"/>
      <c r="O745" s="165"/>
      <c r="P745" s="165"/>
      <c r="Q745" s="194"/>
    </row>
    <row r="746" spans="1:17" s="156" customFormat="1" ht="20.100000000000001" customHeight="1" x14ac:dyDescent="0.15">
      <c r="A746" s="162"/>
      <c r="B746" s="162"/>
      <c r="C746" s="162"/>
      <c r="D746" s="162"/>
      <c r="E746" s="162"/>
      <c r="F746" s="164"/>
      <c r="G746" s="165"/>
      <c r="H746" s="165"/>
      <c r="I746" s="165"/>
      <c r="J746" s="166"/>
      <c r="K746" s="165"/>
      <c r="L746" s="165"/>
      <c r="M746" s="165"/>
      <c r="N746" s="165"/>
      <c r="O746" s="165"/>
      <c r="P746" s="165"/>
      <c r="Q746" s="194"/>
    </row>
    <row r="747" spans="1:17" s="156" customFormat="1" ht="20.100000000000001" customHeight="1" x14ac:dyDescent="0.15">
      <c r="A747" s="162"/>
      <c r="B747" s="162"/>
      <c r="C747" s="162"/>
      <c r="D747" s="162"/>
      <c r="E747" s="162"/>
      <c r="F747" s="164"/>
      <c r="G747" s="165"/>
      <c r="H747" s="165"/>
      <c r="I747" s="165"/>
      <c r="J747" s="166"/>
      <c r="K747" s="165"/>
      <c r="L747" s="165"/>
      <c r="M747" s="165"/>
      <c r="N747" s="165"/>
      <c r="O747" s="165"/>
      <c r="P747" s="165"/>
      <c r="Q747" s="194"/>
    </row>
    <row r="748" spans="1:17" s="156" customFormat="1" ht="20.100000000000001" customHeight="1" x14ac:dyDescent="0.15">
      <c r="A748" s="162"/>
      <c r="B748" s="162"/>
      <c r="C748" s="162"/>
      <c r="D748" s="162"/>
      <c r="E748" s="162"/>
      <c r="F748" s="164"/>
      <c r="G748" s="165"/>
      <c r="H748" s="165"/>
      <c r="I748" s="165"/>
      <c r="J748" s="166"/>
      <c r="K748" s="165"/>
      <c r="L748" s="165"/>
      <c r="M748" s="165"/>
      <c r="N748" s="165"/>
      <c r="O748" s="165"/>
      <c r="P748" s="165"/>
      <c r="Q748" s="194"/>
    </row>
    <row r="749" spans="1:17" s="156" customFormat="1" ht="20.100000000000001" customHeight="1" x14ac:dyDescent="0.15">
      <c r="A749" s="162"/>
      <c r="B749" s="162"/>
      <c r="C749" s="162"/>
      <c r="D749" s="162"/>
      <c r="E749" s="162"/>
      <c r="F749" s="164"/>
      <c r="G749" s="165"/>
      <c r="H749" s="165"/>
      <c r="I749" s="165"/>
      <c r="J749" s="166"/>
      <c r="K749" s="165"/>
      <c r="L749" s="165"/>
      <c r="M749" s="165"/>
      <c r="N749" s="165"/>
      <c r="O749" s="165"/>
      <c r="P749" s="165"/>
      <c r="Q749" s="194"/>
    </row>
    <row r="750" spans="1:17" s="156" customFormat="1" ht="20.100000000000001" customHeight="1" x14ac:dyDescent="0.15">
      <c r="A750" s="162"/>
      <c r="B750" s="162"/>
      <c r="C750" s="162"/>
      <c r="D750" s="162"/>
      <c r="E750" s="162"/>
      <c r="F750" s="164"/>
      <c r="G750" s="165"/>
      <c r="H750" s="165"/>
      <c r="I750" s="165"/>
      <c r="J750" s="166"/>
      <c r="K750" s="165"/>
      <c r="L750" s="165"/>
      <c r="M750" s="165"/>
      <c r="N750" s="165"/>
      <c r="O750" s="165"/>
      <c r="P750" s="165"/>
      <c r="Q750" s="194"/>
    </row>
    <row r="751" spans="1:17" s="156" customFormat="1" ht="20.100000000000001" customHeight="1" x14ac:dyDescent="0.15">
      <c r="A751" s="162"/>
      <c r="B751" s="162"/>
      <c r="C751" s="162"/>
      <c r="D751" s="162"/>
      <c r="E751" s="162"/>
      <c r="F751" s="164"/>
      <c r="G751" s="165"/>
      <c r="H751" s="165"/>
      <c r="I751" s="165"/>
      <c r="J751" s="166"/>
      <c r="K751" s="165"/>
      <c r="L751" s="165"/>
      <c r="M751" s="165"/>
      <c r="N751" s="165"/>
      <c r="O751" s="165"/>
      <c r="P751" s="165"/>
      <c r="Q751" s="194"/>
    </row>
    <row r="752" spans="1:17" s="156" customFormat="1" ht="20.100000000000001" customHeight="1" x14ac:dyDescent="0.15">
      <c r="A752" s="162"/>
      <c r="B752" s="162"/>
      <c r="C752" s="162"/>
      <c r="D752" s="162"/>
      <c r="E752" s="162"/>
      <c r="F752" s="164"/>
      <c r="G752" s="165"/>
      <c r="H752" s="165"/>
      <c r="I752" s="165"/>
      <c r="J752" s="166"/>
      <c r="K752" s="165"/>
      <c r="L752" s="165"/>
      <c r="M752" s="165"/>
      <c r="N752" s="165"/>
      <c r="O752" s="165"/>
      <c r="P752" s="165"/>
      <c r="Q752" s="194"/>
    </row>
    <row r="753" spans="1:24" s="156" customFormat="1" ht="20.100000000000001" customHeight="1" x14ac:dyDescent="0.15">
      <c r="A753" s="162"/>
      <c r="B753" s="162"/>
      <c r="C753" s="162"/>
      <c r="D753" s="162"/>
      <c r="E753" s="162"/>
      <c r="F753" s="164"/>
      <c r="G753" s="165"/>
      <c r="H753" s="165"/>
      <c r="I753" s="165"/>
      <c r="J753" s="166"/>
      <c r="K753" s="165"/>
      <c r="L753" s="165"/>
      <c r="M753" s="165"/>
      <c r="N753" s="165"/>
      <c r="O753" s="165"/>
      <c r="P753" s="165"/>
      <c r="Q753" s="194"/>
    </row>
    <row r="754" spans="1:24" s="156" customFormat="1" ht="20.100000000000001" customHeight="1" x14ac:dyDescent="0.15">
      <c r="A754" s="162"/>
      <c r="B754" s="162"/>
      <c r="C754" s="162"/>
      <c r="D754" s="162"/>
      <c r="E754" s="162"/>
      <c r="F754" s="164"/>
      <c r="G754" s="165"/>
      <c r="H754" s="165"/>
      <c r="I754" s="165"/>
      <c r="J754" s="166"/>
      <c r="K754" s="165"/>
      <c r="L754" s="165"/>
      <c r="M754" s="165"/>
      <c r="N754" s="165"/>
      <c r="O754" s="165"/>
      <c r="P754" s="165"/>
      <c r="Q754" s="194"/>
    </row>
    <row r="755" spans="1:24" s="156" customFormat="1" ht="20.100000000000001" customHeight="1" x14ac:dyDescent="0.15">
      <c r="A755" s="162"/>
      <c r="B755" s="162"/>
      <c r="C755" s="162"/>
      <c r="D755" s="162"/>
      <c r="E755" s="162"/>
      <c r="F755" s="164"/>
      <c r="G755" s="165"/>
      <c r="H755" s="165"/>
      <c r="I755" s="165"/>
      <c r="J755" s="166"/>
      <c r="K755" s="165"/>
      <c r="L755" s="165"/>
      <c r="M755" s="165"/>
      <c r="N755" s="165"/>
      <c r="O755" s="165"/>
      <c r="P755" s="165"/>
      <c r="Q755" s="194"/>
    </row>
    <row r="756" spans="1:24" s="156" customFormat="1" ht="20.100000000000001" customHeight="1" x14ac:dyDescent="0.15">
      <c r="A756" s="162"/>
      <c r="B756" s="162"/>
      <c r="C756" s="162"/>
      <c r="D756" s="162"/>
      <c r="E756" s="162"/>
      <c r="F756" s="164"/>
      <c r="G756" s="165"/>
      <c r="H756" s="165"/>
      <c r="I756" s="165"/>
      <c r="J756" s="166"/>
      <c r="K756" s="165"/>
      <c r="L756" s="165"/>
      <c r="M756" s="165"/>
      <c r="N756" s="165"/>
      <c r="O756" s="165"/>
      <c r="P756" s="165"/>
      <c r="Q756" s="194"/>
    </row>
    <row r="757" spans="1:24" s="156" customFormat="1" ht="20.100000000000001" customHeight="1" x14ac:dyDescent="0.15">
      <c r="A757" s="162"/>
      <c r="B757" s="162"/>
      <c r="C757" s="162"/>
      <c r="D757" s="162"/>
      <c r="E757" s="162"/>
      <c r="F757" s="164"/>
      <c r="G757" s="165"/>
      <c r="H757" s="165"/>
      <c r="I757" s="165"/>
      <c r="J757" s="166"/>
      <c r="K757" s="165"/>
      <c r="L757" s="165"/>
      <c r="M757" s="165"/>
      <c r="N757" s="165"/>
      <c r="O757" s="165"/>
      <c r="P757" s="165"/>
      <c r="Q757" s="194"/>
    </row>
    <row r="758" spans="1:24" s="156" customFormat="1" ht="20.100000000000001" customHeight="1" x14ac:dyDescent="0.15">
      <c r="A758" s="162"/>
      <c r="B758" s="162"/>
      <c r="C758" s="162"/>
      <c r="D758" s="162"/>
      <c r="E758" s="162"/>
      <c r="F758" s="164"/>
      <c r="G758" s="165"/>
      <c r="H758" s="165"/>
      <c r="I758" s="165"/>
      <c r="J758" s="166"/>
      <c r="K758" s="165"/>
      <c r="L758" s="165"/>
      <c r="M758" s="165"/>
      <c r="N758" s="165"/>
      <c r="O758" s="165"/>
      <c r="P758" s="165"/>
      <c r="Q758" s="194"/>
    </row>
    <row r="759" spans="1:24" s="156" customFormat="1" ht="20.100000000000001" customHeight="1" x14ac:dyDescent="0.15">
      <c r="A759" s="162"/>
      <c r="B759" s="162"/>
      <c r="C759" s="162"/>
      <c r="D759" s="162"/>
      <c r="E759" s="162"/>
      <c r="F759" s="164"/>
      <c r="G759" s="165"/>
      <c r="H759" s="165"/>
      <c r="I759" s="165"/>
      <c r="J759" s="166"/>
      <c r="K759" s="165"/>
      <c r="L759" s="165"/>
      <c r="M759" s="165"/>
      <c r="N759" s="165"/>
      <c r="O759" s="165"/>
      <c r="P759" s="165"/>
      <c r="Q759" s="194"/>
    </row>
    <row r="760" spans="1:24" s="156" customFormat="1" ht="20.100000000000001" customHeight="1" x14ac:dyDescent="0.15">
      <c r="A760" s="162"/>
      <c r="B760" s="162"/>
      <c r="C760" s="162"/>
      <c r="D760" s="162"/>
      <c r="E760" s="162"/>
      <c r="F760" s="164"/>
      <c r="G760" s="165"/>
      <c r="H760" s="165"/>
      <c r="I760" s="165"/>
      <c r="J760" s="166"/>
      <c r="K760" s="165"/>
      <c r="L760" s="165"/>
      <c r="M760" s="165"/>
      <c r="N760" s="165"/>
      <c r="O760" s="165"/>
      <c r="P760" s="165"/>
      <c r="Q760" s="194"/>
    </row>
    <row r="761" spans="1:24" s="156" customFormat="1" ht="20.100000000000001" customHeight="1" x14ac:dyDescent="0.15">
      <c r="A761" s="162"/>
      <c r="B761" s="162"/>
      <c r="C761" s="162"/>
      <c r="D761" s="162"/>
      <c r="E761" s="162"/>
      <c r="F761" s="164"/>
      <c r="G761" s="165"/>
      <c r="H761" s="165"/>
      <c r="I761" s="165"/>
      <c r="J761" s="166"/>
      <c r="K761" s="165"/>
      <c r="L761" s="165"/>
      <c r="M761" s="165"/>
      <c r="N761" s="165"/>
      <c r="O761" s="165"/>
      <c r="P761" s="165"/>
      <c r="Q761" s="194"/>
    </row>
    <row r="762" spans="1:24" s="156" customFormat="1" ht="20.100000000000001" customHeight="1" x14ac:dyDescent="0.15">
      <c r="A762" s="162"/>
      <c r="B762" s="162"/>
      <c r="C762" s="162"/>
      <c r="D762" s="162"/>
      <c r="E762" s="167"/>
      <c r="F762" s="164"/>
      <c r="G762" s="165"/>
      <c r="H762" s="165"/>
      <c r="I762" s="165"/>
      <c r="J762" s="166"/>
      <c r="K762" s="165"/>
      <c r="L762" s="165"/>
      <c r="M762" s="165"/>
      <c r="N762" s="165"/>
      <c r="O762" s="165"/>
      <c r="P762" s="165"/>
      <c r="Q762" s="194"/>
    </row>
    <row r="763" spans="1:24" s="156" customFormat="1" ht="20.100000000000001" customHeight="1" x14ac:dyDescent="0.15">
      <c r="A763" s="162"/>
      <c r="B763" s="162"/>
      <c r="C763" s="162"/>
      <c r="D763" s="162"/>
      <c r="E763" s="167"/>
      <c r="F763" s="164"/>
      <c r="G763" s="164"/>
      <c r="H763" s="164"/>
      <c r="I763" s="164"/>
      <c r="J763" s="169"/>
      <c r="K763" s="164"/>
      <c r="L763" s="164"/>
      <c r="M763" s="164"/>
      <c r="N763" s="164"/>
      <c r="O763" s="164"/>
      <c r="P763" s="164"/>
      <c r="Q763" s="194"/>
    </row>
    <row r="764" spans="1:24" s="156" customFormat="1" ht="20.100000000000001" customHeight="1" x14ac:dyDescent="0.15">
      <c r="A764" s="162"/>
      <c r="B764" s="162"/>
      <c r="C764" s="162"/>
      <c r="D764" s="162"/>
      <c r="E764" s="167"/>
      <c r="F764" s="164"/>
      <c r="G764" s="164"/>
      <c r="H764" s="164"/>
      <c r="I764" s="164"/>
      <c r="J764" s="169"/>
      <c r="K764" s="164"/>
      <c r="L764" s="164"/>
      <c r="M764" s="164"/>
      <c r="N764" s="164"/>
      <c r="O764" s="164"/>
      <c r="P764" s="164"/>
      <c r="Q764" s="194"/>
    </row>
    <row r="765" spans="1:24" s="156" customFormat="1" ht="20.100000000000001" customHeight="1" x14ac:dyDescent="0.15">
      <c r="A765" s="162"/>
      <c r="B765" s="162"/>
      <c r="C765" s="162"/>
      <c r="D765" s="162"/>
      <c r="E765" s="167"/>
      <c r="F765" s="164"/>
      <c r="G765" s="164"/>
      <c r="H765" s="164"/>
      <c r="I765" s="164"/>
      <c r="J765" s="169"/>
      <c r="K765" s="164"/>
      <c r="L765" s="164"/>
      <c r="M765" s="164"/>
      <c r="N765" s="164"/>
      <c r="O765" s="164"/>
      <c r="P765" s="164"/>
      <c r="Q765" s="194"/>
    </row>
    <row r="766" spans="1:24" s="156" customFormat="1" ht="20.100000000000001" customHeight="1" x14ac:dyDescent="0.15">
      <c r="A766" s="167"/>
      <c r="B766" s="167"/>
      <c r="C766" s="162"/>
      <c r="D766" s="167"/>
      <c r="E766" s="167"/>
      <c r="F766" s="164"/>
      <c r="G766" s="164"/>
      <c r="H766" s="164"/>
      <c r="I766" s="164"/>
      <c r="J766" s="169"/>
      <c r="K766" s="164"/>
      <c r="L766" s="164"/>
      <c r="M766" s="164"/>
      <c r="N766" s="164"/>
      <c r="O766" s="164"/>
      <c r="P766" s="164"/>
      <c r="Q766" s="194"/>
    </row>
    <row r="767" spans="1:24" s="156" customFormat="1" ht="20.100000000000001" customHeight="1" x14ac:dyDescent="0.15">
      <c r="A767" s="167"/>
      <c r="B767" s="167"/>
      <c r="C767" s="167"/>
      <c r="D767" s="167"/>
      <c r="E767" s="167"/>
      <c r="F767" s="164"/>
      <c r="G767" s="164"/>
      <c r="H767" s="164"/>
      <c r="I767" s="164"/>
      <c r="J767" s="169"/>
      <c r="K767" s="164"/>
      <c r="L767" s="164"/>
      <c r="M767" s="164"/>
      <c r="N767" s="164"/>
      <c r="O767" s="164"/>
      <c r="P767" s="164"/>
      <c r="Q767" s="194"/>
    </row>
    <row r="768" spans="1:24" ht="20.100000000000001" customHeight="1" x14ac:dyDescent="0.15">
      <c r="W768" s="156"/>
      <c r="X768" s="156"/>
    </row>
    <row r="769" spans="23:24" ht="20.100000000000001" customHeight="1" x14ac:dyDescent="0.15">
      <c r="W769" s="156"/>
      <c r="X769" s="156"/>
    </row>
    <row r="770" spans="23:24" ht="20.100000000000001" customHeight="1" x14ac:dyDescent="0.15">
      <c r="W770" s="156"/>
      <c r="X770" s="156"/>
    </row>
    <row r="771" spans="23:24" ht="20.100000000000001" customHeight="1" x14ac:dyDescent="0.15">
      <c r="W771" s="156"/>
      <c r="X771" s="156"/>
    </row>
    <row r="772" spans="23:24" ht="20.100000000000001" customHeight="1" x14ac:dyDescent="0.15">
      <c r="W772" s="156"/>
      <c r="X772" s="156"/>
    </row>
    <row r="773" spans="23:24" ht="20.100000000000001" customHeight="1" x14ac:dyDescent="0.15">
      <c r="W773" s="156"/>
      <c r="X773" s="156"/>
    </row>
    <row r="774" spans="23:24" ht="20.100000000000001" customHeight="1" x14ac:dyDescent="0.15">
      <c r="W774" s="156"/>
      <c r="X774" s="156"/>
    </row>
    <row r="775" spans="23:24" ht="20.100000000000001" customHeight="1" x14ac:dyDescent="0.15">
      <c r="W775" s="156"/>
      <c r="X775" s="156"/>
    </row>
    <row r="776" spans="23:24" ht="20.100000000000001" customHeight="1" x14ac:dyDescent="0.15">
      <c r="W776" s="156"/>
      <c r="X776" s="156"/>
    </row>
    <row r="777" spans="23:24" ht="20.100000000000001" customHeight="1" x14ac:dyDescent="0.15">
      <c r="W777" s="156"/>
      <c r="X777" s="156"/>
    </row>
    <row r="778" spans="23:24" ht="20.100000000000001" customHeight="1" x14ac:dyDescent="0.15">
      <c r="W778" s="156"/>
      <c r="X778" s="156"/>
    </row>
    <row r="779" spans="23:24" ht="20.100000000000001" customHeight="1" x14ac:dyDescent="0.15">
      <c r="W779" s="156"/>
      <c r="X779" s="156"/>
    </row>
    <row r="780" spans="23:24" ht="20.100000000000001" customHeight="1" x14ac:dyDescent="0.15">
      <c r="W780" s="156"/>
      <c r="X780" s="156"/>
    </row>
    <row r="781" spans="23:24" ht="20.100000000000001" customHeight="1" x14ac:dyDescent="0.15">
      <c r="W781" s="156"/>
      <c r="X781" s="156"/>
    </row>
    <row r="782" spans="23:24" ht="20.100000000000001" customHeight="1" x14ac:dyDescent="0.15">
      <c r="W782" s="156"/>
      <c r="X782" s="156"/>
    </row>
    <row r="783" spans="23:24" ht="20.100000000000001" customHeight="1" x14ac:dyDescent="0.15">
      <c r="W783" s="156"/>
      <c r="X783" s="156"/>
    </row>
    <row r="784" spans="23:24" ht="20.100000000000001" customHeight="1" x14ac:dyDescent="0.15">
      <c r="W784" s="156"/>
      <c r="X784" s="156"/>
    </row>
    <row r="785" spans="23:24" ht="20.100000000000001" customHeight="1" x14ac:dyDescent="0.15">
      <c r="W785" s="156"/>
      <c r="X785" s="156"/>
    </row>
    <row r="786" spans="23:24" ht="20.100000000000001" customHeight="1" x14ac:dyDescent="0.15">
      <c r="W786" s="156"/>
      <c r="X786" s="156"/>
    </row>
    <row r="787" spans="23:24" ht="20.100000000000001" customHeight="1" x14ac:dyDescent="0.15">
      <c r="W787" s="156"/>
      <c r="X787" s="156"/>
    </row>
    <row r="788" spans="23:24" ht="20.100000000000001" customHeight="1" x14ac:dyDescent="0.15">
      <c r="W788" s="156"/>
      <c r="X788" s="156"/>
    </row>
    <row r="789" spans="23:24" ht="20.100000000000001" customHeight="1" x14ac:dyDescent="0.15">
      <c r="W789" s="156"/>
      <c r="X789" s="156"/>
    </row>
    <row r="790" spans="23:24" ht="20.100000000000001" customHeight="1" x14ac:dyDescent="0.15">
      <c r="W790" s="156"/>
      <c r="X790" s="156"/>
    </row>
    <row r="791" spans="23:24" ht="20.100000000000001" customHeight="1" x14ac:dyDescent="0.15">
      <c r="W791" s="156"/>
      <c r="X791" s="156"/>
    </row>
    <row r="792" spans="23:24" ht="20.100000000000001" customHeight="1" x14ac:dyDescent="0.15">
      <c r="W792" s="156"/>
      <c r="X792" s="156"/>
    </row>
    <row r="793" spans="23:24" ht="20.100000000000001" customHeight="1" x14ac:dyDescent="0.15">
      <c r="W793" s="156"/>
      <c r="X793" s="156"/>
    </row>
    <row r="794" spans="23:24" ht="20.100000000000001" customHeight="1" x14ac:dyDescent="0.15">
      <c r="W794" s="156"/>
      <c r="X794" s="156"/>
    </row>
    <row r="795" spans="23:24" ht="20.100000000000001" customHeight="1" x14ac:dyDescent="0.15">
      <c r="W795" s="156"/>
      <c r="X795" s="156"/>
    </row>
    <row r="796" spans="23:24" ht="20.100000000000001" customHeight="1" x14ac:dyDescent="0.15">
      <c r="W796" s="156"/>
      <c r="X796" s="156"/>
    </row>
    <row r="797" spans="23:24" ht="20.100000000000001" customHeight="1" x14ac:dyDescent="0.15">
      <c r="W797" s="156"/>
      <c r="X797" s="156"/>
    </row>
    <row r="798" spans="23:24" ht="20.100000000000001" customHeight="1" x14ac:dyDescent="0.15">
      <c r="W798" s="156"/>
      <c r="X798" s="156"/>
    </row>
    <row r="799" spans="23:24" ht="20.100000000000001" customHeight="1" x14ac:dyDescent="0.15">
      <c r="W799" s="156"/>
      <c r="X799" s="156"/>
    </row>
    <row r="800" spans="23:24" ht="20.100000000000001" customHeight="1" x14ac:dyDescent="0.15">
      <c r="W800" s="156"/>
      <c r="X800" s="156"/>
    </row>
    <row r="801" spans="23:24" ht="20.100000000000001" customHeight="1" x14ac:dyDescent="0.15">
      <c r="W801" s="156"/>
      <c r="X801" s="156"/>
    </row>
    <row r="802" spans="23:24" ht="20.100000000000001" customHeight="1" x14ac:dyDescent="0.15">
      <c r="W802" s="156"/>
      <c r="X802" s="156"/>
    </row>
    <row r="803" spans="23:24" ht="20.100000000000001" customHeight="1" x14ac:dyDescent="0.15">
      <c r="W803" s="156"/>
      <c r="X803" s="156"/>
    </row>
    <row r="804" spans="23:24" ht="20.100000000000001" customHeight="1" x14ac:dyDescent="0.15">
      <c r="W804" s="156"/>
      <c r="X804" s="156"/>
    </row>
    <row r="805" spans="23:24" ht="20.100000000000001" customHeight="1" x14ac:dyDescent="0.15">
      <c r="W805" s="156"/>
      <c r="X805" s="156"/>
    </row>
    <row r="806" spans="23:24" ht="20.100000000000001" customHeight="1" x14ac:dyDescent="0.15">
      <c r="W806" s="156"/>
      <c r="X806" s="156"/>
    </row>
    <row r="807" spans="23:24" ht="20.100000000000001" customHeight="1" x14ac:dyDescent="0.15">
      <c r="W807" s="156"/>
      <c r="X807" s="156"/>
    </row>
    <row r="808" spans="23:24" ht="20.100000000000001" customHeight="1" x14ac:dyDescent="0.15">
      <c r="W808" s="156"/>
      <c r="X808" s="156"/>
    </row>
    <row r="809" spans="23:24" ht="20.100000000000001" customHeight="1" x14ac:dyDescent="0.15">
      <c r="W809" s="156"/>
      <c r="X809" s="156"/>
    </row>
    <row r="810" spans="23:24" ht="20.100000000000001" customHeight="1" x14ac:dyDescent="0.15">
      <c r="W810" s="156"/>
      <c r="X810" s="156"/>
    </row>
    <row r="811" spans="23:24" ht="20.100000000000001" customHeight="1" x14ac:dyDescent="0.15">
      <c r="W811" s="156"/>
      <c r="X811" s="156"/>
    </row>
    <row r="812" spans="23:24" ht="20.100000000000001" customHeight="1" x14ac:dyDescent="0.15">
      <c r="W812" s="156"/>
      <c r="X812" s="156"/>
    </row>
    <row r="813" spans="23:24" ht="20.100000000000001" customHeight="1" x14ac:dyDescent="0.15">
      <c r="W813" s="156"/>
      <c r="X813" s="156"/>
    </row>
    <row r="814" spans="23:24" ht="20.100000000000001" customHeight="1" x14ac:dyDescent="0.15">
      <c r="W814" s="156"/>
      <c r="X814" s="156"/>
    </row>
    <row r="815" spans="23:24" ht="20.100000000000001" customHeight="1" x14ac:dyDescent="0.15">
      <c r="W815" s="156"/>
      <c r="X815" s="156"/>
    </row>
    <row r="816" spans="23:24" ht="20.100000000000001" customHeight="1" x14ac:dyDescent="0.15">
      <c r="W816" s="156"/>
      <c r="X816" s="156"/>
    </row>
    <row r="817" spans="23:24" ht="20.100000000000001" customHeight="1" x14ac:dyDescent="0.15">
      <c r="W817" s="156"/>
      <c r="X817" s="156"/>
    </row>
    <row r="818" spans="23:24" ht="20.100000000000001" customHeight="1" x14ac:dyDescent="0.15">
      <c r="W818" s="156"/>
      <c r="X818" s="156"/>
    </row>
    <row r="819" spans="23:24" ht="20.100000000000001" customHeight="1" x14ac:dyDescent="0.15">
      <c r="W819" s="156"/>
      <c r="X819" s="156"/>
    </row>
    <row r="820" spans="23:24" ht="20.100000000000001" customHeight="1" x14ac:dyDescent="0.15">
      <c r="W820" s="156"/>
      <c r="X820" s="156"/>
    </row>
    <row r="821" spans="23:24" ht="20.100000000000001" customHeight="1" x14ac:dyDescent="0.15">
      <c r="W821" s="156"/>
      <c r="X821" s="156"/>
    </row>
    <row r="822" spans="23:24" ht="20.100000000000001" customHeight="1" x14ac:dyDescent="0.15">
      <c r="W822" s="156"/>
      <c r="X822" s="156"/>
    </row>
    <row r="823" spans="23:24" ht="20.100000000000001" customHeight="1" x14ac:dyDescent="0.15">
      <c r="W823" s="156"/>
      <c r="X823" s="156"/>
    </row>
    <row r="824" spans="23:24" ht="20.100000000000001" customHeight="1" x14ac:dyDescent="0.15">
      <c r="W824" s="156"/>
      <c r="X824" s="156"/>
    </row>
    <row r="825" spans="23:24" ht="20.100000000000001" customHeight="1" x14ac:dyDescent="0.15">
      <c r="W825" s="156"/>
      <c r="X825" s="156"/>
    </row>
    <row r="826" spans="23:24" ht="20.100000000000001" customHeight="1" x14ac:dyDescent="0.15">
      <c r="W826" s="156"/>
      <c r="X826" s="156"/>
    </row>
    <row r="827" spans="23:24" ht="20.100000000000001" customHeight="1" x14ac:dyDescent="0.15">
      <c r="W827" s="156"/>
      <c r="X827" s="156"/>
    </row>
    <row r="828" spans="23:24" ht="20.100000000000001" customHeight="1" x14ac:dyDescent="0.15">
      <c r="W828" s="156"/>
      <c r="X828" s="156"/>
    </row>
    <row r="829" spans="23:24" ht="20.100000000000001" customHeight="1" x14ac:dyDescent="0.15">
      <c r="W829" s="156"/>
      <c r="X829" s="156"/>
    </row>
    <row r="830" spans="23:24" ht="20.100000000000001" customHeight="1" x14ac:dyDescent="0.15">
      <c r="W830" s="156"/>
      <c r="X830" s="156"/>
    </row>
    <row r="831" spans="23:24" ht="20.100000000000001" customHeight="1" x14ac:dyDescent="0.15">
      <c r="W831" s="156"/>
      <c r="X831" s="156"/>
    </row>
    <row r="832" spans="23:24" ht="20.100000000000001" customHeight="1" x14ac:dyDescent="0.15">
      <c r="W832" s="156"/>
      <c r="X832" s="156"/>
    </row>
    <row r="833" spans="23:24" ht="20.100000000000001" customHeight="1" x14ac:dyDescent="0.15">
      <c r="W833" s="156"/>
      <c r="X833" s="156"/>
    </row>
    <row r="834" spans="23:24" ht="20.100000000000001" customHeight="1" x14ac:dyDescent="0.15">
      <c r="W834" s="156"/>
      <c r="X834" s="156"/>
    </row>
    <row r="835" spans="23:24" ht="20.100000000000001" customHeight="1" x14ac:dyDescent="0.15">
      <c r="W835" s="156"/>
      <c r="X835" s="156"/>
    </row>
    <row r="836" spans="23:24" ht="20.100000000000001" customHeight="1" x14ac:dyDescent="0.15">
      <c r="W836" s="156"/>
      <c r="X836" s="156"/>
    </row>
    <row r="837" spans="23:24" ht="20.100000000000001" customHeight="1" x14ac:dyDescent="0.15">
      <c r="W837" s="156"/>
      <c r="X837" s="156"/>
    </row>
    <row r="838" spans="23:24" ht="20.100000000000001" customHeight="1" x14ac:dyDescent="0.15">
      <c r="W838" s="156"/>
      <c r="X838" s="156"/>
    </row>
    <row r="839" spans="23:24" ht="20.100000000000001" customHeight="1" x14ac:dyDescent="0.15">
      <c r="W839" s="156"/>
      <c r="X839" s="156"/>
    </row>
    <row r="840" spans="23:24" ht="20.100000000000001" customHeight="1" x14ac:dyDescent="0.15">
      <c r="W840" s="156"/>
      <c r="X840" s="156"/>
    </row>
    <row r="841" spans="23:24" ht="20.100000000000001" customHeight="1" x14ac:dyDescent="0.15">
      <c r="W841" s="156"/>
      <c r="X841" s="156"/>
    </row>
    <row r="842" spans="23:24" ht="20.100000000000001" customHeight="1" x14ac:dyDescent="0.15">
      <c r="W842" s="156"/>
      <c r="X842" s="156"/>
    </row>
    <row r="843" spans="23:24" ht="20.100000000000001" customHeight="1" x14ac:dyDescent="0.15">
      <c r="W843" s="156"/>
      <c r="X843" s="156"/>
    </row>
    <row r="844" spans="23:24" ht="20.100000000000001" customHeight="1" x14ac:dyDescent="0.15">
      <c r="W844" s="156"/>
      <c r="X844" s="156"/>
    </row>
    <row r="845" spans="23:24" ht="20.100000000000001" customHeight="1" x14ac:dyDescent="0.15">
      <c r="W845" s="156"/>
      <c r="X845" s="156"/>
    </row>
    <row r="846" spans="23:24" ht="20.100000000000001" customHeight="1" x14ac:dyDescent="0.15">
      <c r="W846" s="156"/>
      <c r="X846" s="156"/>
    </row>
    <row r="847" spans="23:24" ht="20.100000000000001" customHeight="1" x14ac:dyDescent="0.15">
      <c r="W847" s="156"/>
      <c r="X847" s="156"/>
    </row>
    <row r="848" spans="23:24" ht="20.100000000000001" customHeight="1" x14ac:dyDescent="0.15">
      <c r="W848" s="156"/>
      <c r="X848" s="156"/>
    </row>
    <row r="849" spans="23:24" ht="20.100000000000001" customHeight="1" x14ac:dyDescent="0.15">
      <c r="W849" s="156"/>
      <c r="X849" s="156"/>
    </row>
    <row r="850" spans="23:24" ht="20.100000000000001" customHeight="1" x14ac:dyDescent="0.15">
      <c r="W850" s="156"/>
      <c r="X850" s="156"/>
    </row>
    <row r="851" spans="23:24" ht="20.100000000000001" customHeight="1" x14ac:dyDescent="0.15">
      <c r="W851" s="156"/>
      <c r="X851" s="156"/>
    </row>
    <row r="852" spans="23:24" ht="20.100000000000001" customHeight="1" x14ac:dyDescent="0.15">
      <c r="W852" s="156"/>
      <c r="X852" s="156"/>
    </row>
    <row r="853" spans="23:24" ht="20.100000000000001" customHeight="1" x14ac:dyDescent="0.15">
      <c r="W853" s="156"/>
      <c r="X853" s="156"/>
    </row>
  </sheetData>
  <autoFilter ref="R4:V253"/>
  <mergeCells count="6">
    <mergeCell ref="N3:P3"/>
    <mergeCell ref="A3:E3"/>
    <mergeCell ref="F3:G3"/>
    <mergeCell ref="H3:I3"/>
    <mergeCell ref="J3:K3"/>
    <mergeCell ref="L3:M3"/>
  </mergeCells>
  <phoneticPr fontId="2" type="noConversion"/>
  <printOptions horizontalCentered="1"/>
  <pageMargins left="0.15748031496062992" right="0.15748031496062992" top="0.31496062992125984" bottom="0.23622047244094491" header="0.35433070866141736" footer="0.15748031496062992"/>
  <pageSetup paperSize="9" scale="47" orientation="landscape" vertic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R77"/>
  <sheetViews>
    <sheetView workbookViewId="0">
      <selection activeCell="F9" sqref="F9"/>
    </sheetView>
  </sheetViews>
  <sheetFormatPr defaultRowHeight="20.100000000000001" customHeight="1" x14ac:dyDescent="0.15"/>
  <cols>
    <col min="1" max="1" width="31.109375" customWidth="1"/>
    <col min="2" max="2" width="15.44140625" customWidth="1"/>
    <col min="3" max="4" width="21" customWidth="1"/>
    <col min="5" max="5" width="34.88671875" customWidth="1"/>
    <col min="6" max="15" width="21" customWidth="1"/>
  </cols>
  <sheetData>
    <row r="1" spans="1:18" ht="20.100000000000001" customHeight="1" x14ac:dyDescent="0.15">
      <c r="A1" s="203" t="s">
        <v>407</v>
      </c>
      <c r="B1" s="195" t="s">
        <v>408</v>
      </c>
      <c r="C1" s="195" t="s">
        <v>409</v>
      </c>
      <c r="D1" s="203" t="s">
        <v>135</v>
      </c>
      <c r="E1" s="203" t="s">
        <v>141</v>
      </c>
      <c r="F1" s="195" t="s">
        <v>360</v>
      </c>
      <c r="G1" s="203" t="s">
        <v>361</v>
      </c>
      <c r="H1" s="203" t="s">
        <v>362</v>
      </c>
      <c r="I1" s="203" t="s">
        <v>363</v>
      </c>
      <c r="J1" s="203" t="s">
        <v>364</v>
      </c>
      <c r="K1" s="203" t="s">
        <v>365</v>
      </c>
      <c r="L1" s="203" t="s">
        <v>410</v>
      </c>
      <c r="M1" s="203" t="s">
        <v>367</v>
      </c>
      <c r="N1" s="203" t="s">
        <v>368</v>
      </c>
      <c r="O1" s="203" t="s">
        <v>14</v>
      </c>
      <c r="P1" s="203" t="s">
        <v>369</v>
      </c>
      <c r="Q1" s="267" t="s">
        <v>370</v>
      </c>
      <c r="R1" s="267" t="s">
        <v>371</v>
      </c>
    </row>
    <row r="2" spans="1:18" ht="20.100000000000001" customHeight="1" x14ac:dyDescent="0.15">
      <c r="A2" s="196" t="s">
        <v>411</v>
      </c>
      <c r="B2" s="196" t="s">
        <v>376</v>
      </c>
      <c r="C2" s="196" t="s">
        <v>357</v>
      </c>
      <c r="D2" s="196" t="s">
        <v>198</v>
      </c>
      <c r="E2" s="196" t="s">
        <v>200</v>
      </c>
      <c r="F2" s="197">
        <v>0</v>
      </c>
      <c r="G2" s="198">
        <v>0</v>
      </c>
      <c r="H2" s="198">
        <v>2491200</v>
      </c>
      <c r="I2" s="198">
        <v>2270300</v>
      </c>
      <c r="J2" s="198">
        <v>4761500</v>
      </c>
      <c r="K2" s="198">
        <v>0</v>
      </c>
      <c r="L2" s="198">
        <v>100000</v>
      </c>
      <c r="M2" s="198">
        <v>0</v>
      </c>
      <c r="N2" s="198">
        <v>0</v>
      </c>
      <c r="O2" s="198">
        <v>-2270300</v>
      </c>
      <c r="P2" s="199" t="s">
        <v>374</v>
      </c>
      <c r="Q2" s="268" t="s">
        <v>458</v>
      </c>
      <c r="R2" s="268" t="s">
        <v>375</v>
      </c>
    </row>
    <row r="3" spans="1:18" ht="20.100000000000001" customHeight="1" x14ac:dyDescent="0.15">
      <c r="A3" s="196" t="s">
        <v>411</v>
      </c>
      <c r="B3" s="196" t="s">
        <v>376</v>
      </c>
      <c r="C3" s="196" t="s">
        <v>357</v>
      </c>
      <c r="D3" s="196" t="s">
        <v>208</v>
      </c>
      <c r="E3" s="196" t="s">
        <v>200</v>
      </c>
      <c r="F3" s="197">
        <v>0</v>
      </c>
      <c r="G3" s="198">
        <v>0</v>
      </c>
      <c r="H3" s="198">
        <v>3600000</v>
      </c>
      <c r="I3" s="198">
        <v>0</v>
      </c>
      <c r="J3" s="198">
        <v>3600000</v>
      </c>
      <c r="K3" s="198">
        <v>0</v>
      </c>
      <c r="L3" s="198">
        <v>0</v>
      </c>
      <c r="M3" s="198">
        <v>0</v>
      </c>
      <c r="N3" s="198">
        <v>0</v>
      </c>
      <c r="O3" s="198">
        <v>0</v>
      </c>
      <c r="P3" s="199" t="s">
        <v>374</v>
      </c>
      <c r="Q3" s="268" t="s">
        <v>395</v>
      </c>
      <c r="R3" s="268" t="s">
        <v>375</v>
      </c>
    </row>
    <row r="4" spans="1:18" ht="20.100000000000001" customHeight="1" x14ac:dyDescent="0.15">
      <c r="A4" s="196" t="s">
        <v>412</v>
      </c>
      <c r="B4" s="196" t="s">
        <v>376</v>
      </c>
      <c r="C4" s="196" t="s">
        <v>356</v>
      </c>
      <c r="D4" s="196" t="s">
        <v>188</v>
      </c>
      <c r="E4" s="196" t="s">
        <v>189</v>
      </c>
      <c r="F4" s="197">
        <v>0</v>
      </c>
      <c r="G4" s="198">
        <v>0</v>
      </c>
      <c r="H4" s="198">
        <v>3190120</v>
      </c>
      <c r="I4" s="198">
        <v>0</v>
      </c>
      <c r="J4" s="198">
        <v>0</v>
      </c>
      <c r="K4" s="198">
        <v>0</v>
      </c>
      <c r="L4" s="198">
        <v>0</v>
      </c>
      <c r="M4" s="198">
        <v>0</v>
      </c>
      <c r="N4" s="198">
        <v>0</v>
      </c>
      <c r="O4" s="198">
        <v>3190120</v>
      </c>
      <c r="P4" s="199" t="s">
        <v>374</v>
      </c>
      <c r="Q4" s="268" t="s">
        <v>374</v>
      </c>
      <c r="R4" s="268" t="s">
        <v>375</v>
      </c>
    </row>
    <row r="5" spans="1:18" ht="20.100000000000001" customHeight="1" x14ac:dyDescent="0.15">
      <c r="A5" s="196" t="s">
        <v>412</v>
      </c>
      <c r="B5" s="196" t="s">
        <v>376</v>
      </c>
      <c r="C5" s="196" t="s">
        <v>357</v>
      </c>
      <c r="D5" s="196" t="s">
        <v>198</v>
      </c>
      <c r="E5" s="196" t="s">
        <v>207</v>
      </c>
      <c r="F5" s="197">
        <v>0</v>
      </c>
      <c r="G5" s="198">
        <v>2274410</v>
      </c>
      <c r="H5" s="198">
        <v>10136820</v>
      </c>
      <c r="I5" s="198">
        <v>0</v>
      </c>
      <c r="J5" s="198">
        <v>1093660</v>
      </c>
      <c r="K5" s="198">
        <v>0</v>
      </c>
      <c r="L5" s="198">
        <v>0</v>
      </c>
      <c r="M5" s="198">
        <v>0</v>
      </c>
      <c r="N5" s="198">
        <v>0</v>
      </c>
      <c r="O5" s="198">
        <v>9043160</v>
      </c>
      <c r="P5" s="199" t="s">
        <v>374</v>
      </c>
      <c r="Q5" s="268" t="s">
        <v>459</v>
      </c>
      <c r="R5" s="268" t="s">
        <v>375</v>
      </c>
    </row>
    <row r="6" spans="1:18" ht="20.100000000000001" customHeight="1" x14ac:dyDescent="0.15">
      <c r="A6" s="196" t="s">
        <v>412</v>
      </c>
      <c r="B6" s="196" t="s">
        <v>376</v>
      </c>
      <c r="C6" s="196" t="s">
        <v>357</v>
      </c>
      <c r="D6" s="196" t="s">
        <v>208</v>
      </c>
      <c r="E6" s="196" t="s">
        <v>189</v>
      </c>
      <c r="F6" s="197">
        <v>0</v>
      </c>
      <c r="G6" s="198">
        <v>0</v>
      </c>
      <c r="H6" s="198">
        <v>6975260</v>
      </c>
      <c r="I6" s="198">
        <v>0</v>
      </c>
      <c r="J6" s="198">
        <v>0</v>
      </c>
      <c r="K6" s="198">
        <v>0</v>
      </c>
      <c r="L6" s="198">
        <v>0</v>
      </c>
      <c r="M6" s="198">
        <v>0</v>
      </c>
      <c r="N6" s="198">
        <v>0</v>
      </c>
      <c r="O6" s="198">
        <v>6975260</v>
      </c>
      <c r="P6" s="199" t="s">
        <v>374</v>
      </c>
      <c r="Q6" s="268" t="s">
        <v>374</v>
      </c>
      <c r="R6" s="268" t="s">
        <v>375</v>
      </c>
    </row>
    <row r="7" spans="1:18" ht="20.100000000000001" customHeight="1" x14ac:dyDescent="0.15">
      <c r="A7" s="196" t="s">
        <v>412</v>
      </c>
      <c r="B7" s="196" t="s">
        <v>376</v>
      </c>
      <c r="C7" s="196" t="s">
        <v>357</v>
      </c>
      <c r="D7" s="196" t="s">
        <v>208</v>
      </c>
      <c r="E7" s="196" t="s">
        <v>190</v>
      </c>
      <c r="F7" s="197">
        <v>0</v>
      </c>
      <c r="G7" s="198">
        <v>0</v>
      </c>
      <c r="H7" s="198">
        <v>1552980</v>
      </c>
      <c r="I7" s="198">
        <v>0</v>
      </c>
      <c r="J7" s="198">
        <v>0</v>
      </c>
      <c r="K7" s="198">
        <v>0</v>
      </c>
      <c r="L7" s="198">
        <v>0</v>
      </c>
      <c r="M7" s="198">
        <v>0</v>
      </c>
      <c r="N7" s="198">
        <v>0</v>
      </c>
      <c r="O7" s="198">
        <v>1552980</v>
      </c>
      <c r="P7" s="199" t="s">
        <v>374</v>
      </c>
      <c r="Q7" s="268" t="s">
        <v>374</v>
      </c>
      <c r="R7" s="268" t="s">
        <v>375</v>
      </c>
    </row>
    <row r="8" spans="1:18" ht="20.100000000000001" customHeight="1" x14ac:dyDescent="0.15">
      <c r="A8" s="196" t="s">
        <v>412</v>
      </c>
      <c r="B8" s="196" t="s">
        <v>376</v>
      </c>
      <c r="C8" s="196" t="s">
        <v>357</v>
      </c>
      <c r="D8" s="196" t="s">
        <v>208</v>
      </c>
      <c r="E8" s="196" t="s">
        <v>207</v>
      </c>
      <c r="F8" s="197">
        <v>0</v>
      </c>
      <c r="G8" s="198">
        <v>0</v>
      </c>
      <c r="H8" s="198">
        <v>303951180</v>
      </c>
      <c r="I8" s="198">
        <v>0</v>
      </c>
      <c r="J8" s="198">
        <v>330000</v>
      </c>
      <c r="K8" s="198">
        <v>0</v>
      </c>
      <c r="L8" s="198">
        <v>0</v>
      </c>
      <c r="M8" s="198">
        <v>0</v>
      </c>
      <c r="N8" s="198">
        <v>0</v>
      </c>
      <c r="O8" s="198">
        <v>303621180</v>
      </c>
      <c r="P8" s="199" t="s">
        <v>374</v>
      </c>
      <c r="Q8" s="268" t="s">
        <v>413</v>
      </c>
      <c r="R8" s="268" t="s">
        <v>375</v>
      </c>
    </row>
    <row r="9" spans="1:18" ht="20.100000000000001" customHeight="1" x14ac:dyDescent="0.15">
      <c r="A9" s="196" t="s">
        <v>412</v>
      </c>
      <c r="B9" s="196" t="s">
        <v>376</v>
      </c>
      <c r="C9" s="196" t="s">
        <v>357</v>
      </c>
      <c r="D9" s="196" t="s">
        <v>208</v>
      </c>
      <c r="E9" s="196" t="s">
        <v>333</v>
      </c>
      <c r="F9" s="197">
        <v>0</v>
      </c>
      <c r="G9" s="198">
        <v>0</v>
      </c>
      <c r="H9" s="198">
        <v>2477242000</v>
      </c>
      <c r="I9" s="198">
        <v>0</v>
      </c>
      <c r="J9" s="198">
        <v>0</v>
      </c>
      <c r="K9" s="198">
        <v>0</v>
      </c>
      <c r="L9" s="198">
        <v>0</v>
      </c>
      <c r="M9" s="198">
        <v>0</v>
      </c>
      <c r="N9" s="198">
        <v>0</v>
      </c>
      <c r="O9" s="198">
        <v>2477242000</v>
      </c>
      <c r="P9" s="199" t="s">
        <v>374</v>
      </c>
      <c r="Q9" s="268" t="s">
        <v>374</v>
      </c>
      <c r="R9" s="268" t="s">
        <v>375</v>
      </c>
    </row>
    <row r="10" spans="1:18" ht="20.100000000000001" customHeight="1" x14ac:dyDescent="0.15">
      <c r="A10" s="196" t="s">
        <v>412</v>
      </c>
      <c r="B10" s="196" t="s">
        <v>376</v>
      </c>
      <c r="C10" s="196" t="s">
        <v>357</v>
      </c>
      <c r="D10" s="196" t="s">
        <v>208</v>
      </c>
      <c r="E10" s="196" t="s">
        <v>291</v>
      </c>
      <c r="F10" s="197">
        <v>0</v>
      </c>
      <c r="G10" s="198">
        <v>0</v>
      </c>
      <c r="H10" s="198">
        <v>595362000</v>
      </c>
      <c r="I10" s="198">
        <v>0</v>
      </c>
      <c r="J10" s="198">
        <v>0</v>
      </c>
      <c r="K10" s="198">
        <v>0</v>
      </c>
      <c r="L10" s="198">
        <v>0</v>
      </c>
      <c r="M10" s="198">
        <v>0</v>
      </c>
      <c r="N10" s="198">
        <v>0</v>
      </c>
      <c r="O10" s="198">
        <v>595362000</v>
      </c>
      <c r="P10" s="199" t="s">
        <v>374</v>
      </c>
      <c r="Q10" s="268" t="s">
        <v>374</v>
      </c>
      <c r="R10" s="268" t="s">
        <v>375</v>
      </c>
    </row>
    <row r="11" spans="1:18" ht="20.100000000000001" customHeight="1" x14ac:dyDescent="0.15">
      <c r="A11" s="196" t="s">
        <v>414</v>
      </c>
      <c r="B11" s="196" t="s">
        <v>376</v>
      </c>
      <c r="C11" s="196" t="s">
        <v>356</v>
      </c>
      <c r="D11" s="196" t="s">
        <v>188</v>
      </c>
      <c r="E11" s="196" t="s">
        <v>189</v>
      </c>
      <c r="F11" s="197">
        <v>0</v>
      </c>
      <c r="G11" s="198">
        <v>0</v>
      </c>
      <c r="H11" s="198">
        <v>64702640</v>
      </c>
      <c r="I11" s="198">
        <v>0</v>
      </c>
      <c r="J11" s="198">
        <v>64702640</v>
      </c>
      <c r="K11" s="198">
        <v>0</v>
      </c>
      <c r="L11" s="198">
        <v>0</v>
      </c>
      <c r="M11" s="198">
        <v>0</v>
      </c>
      <c r="N11" s="198">
        <v>0</v>
      </c>
      <c r="O11" s="198">
        <v>0</v>
      </c>
      <c r="P11" s="199" t="s">
        <v>374</v>
      </c>
      <c r="Q11" s="268" t="s">
        <v>395</v>
      </c>
      <c r="R11" s="268" t="s">
        <v>375</v>
      </c>
    </row>
    <row r="12" spans="1:18" ht="20.100000000000001" customHeight="1" x14ac:dyDescent="0.15">
      <c r="A12" s="196" t="s">
        <v>414</v>
      </c>
      <c r="B12" s="196" t="s">
        <v>376</v>
      </c>
      <c r="C12" s="196" t="s">
        <v>380</v>
      </c>
      <c r="D12" s="196" t="s">
        <v>309</v>
      </c>
      <c r="E12" s="196" t="s">
        <v>399</v>
      </c>
      <c r="F12" s="197">
        <v>0</v>
      </c>
      <c r="G12" s="198">
        <v>0</v>
      </c>
      <c r="H12" s="198">
        <v>794807860</v>
      </c>
      <c r="I12" s="198">
        <v>794807860</v>
      </c>
      <c r="J12" s="198">
        <v>794807860</v>
      </c>
      <c r="K12" s="198">
        <v>0</v>
      </c>
      <c r="L12" s="198">
        <v>0</v>
      </c>
      <c r="M12" s="198">
        <v>0</v>
      </c>
      <c r="N12" s="198">
        <v>0</v>
      </c>
      <c r="O12" s="198">
        <v>0</v>
      </c>
      <c r="P12" s="199" t="s">
        <v>374</v>
      </c>
      <c r="Q12" s="268" t="s">
        <v>395</v>
      </c>
      <c r="R12" s="268" t="s">
        <v>375</v>
      </c>
    </row>
    <row r="13" spans="1:18" ht="20.100000000000001" customHeight="1" x14ac:dyDescent="0.15">
      <c r="A13" s="196" t="s">
        <v>382</v>
      </c>
      <c r="B13" s="196" t="s">
        <v>376</v>
      </c>
      <c r="C13" s="196" t="s">
        <v>357</v>
      </c>
      <c r="D13" s="196" t="s">
        <v>208</v>
      </c>
      <c r="E13" s="196" t="s">
        <v>400</v>
      </c>
      <c r="F13" s="197">
        <v>0</v>
      </c>
      <c r="G13" s="198">
        <v>0</v>
      </c>
      <c r="H13" s="198">
        <v>-11774500</v>
      </c>
      <c r="I13" s="198">
        <v>0</v>
      </c>
      <c r="J13" s="198">
        <v>0</v>
      </c>
      <c r="K13" s="198">
        <v>0</v>
      </c>
      <c r="L13" s="198">
        <v>0</v>
      </c>
      <c r="M13" s="198">
        <v>0</v>
      </c>
      <c r="N13" s="198">
        <v>0</v>
      </c>
      <c r="O13" s="198">
        <v>-11774500</v>
      </c>
      <c r="P13" s="199" t="s">
        <v>374</v>
      </c>
      <c r="Q13" s="268" t="s">
        <v>374</v>
      </c>
      <c r="R13" s="268" t="s">
        <v>375</v>
      </c>
    </row>
    <row r="14" spans="1:18" ht="20.100000000000001" customHeight="1" x14ac:dyDescent="0.15">
      <c r="A14" s="196" t="s">
        <v>382</v>
      </c>
      <c r="B14" s="196" t="s">
        <v>376</v>
      </c>
      <c r="C14" s="196" t="s">
        <v>357</v>
      </c>
      <c r="D14" s="196" t="s">
        <v>208</v>
      </c>
      <c r="E14" s="196" t="s">
        <v>401</v>
      </c>
      <c r="F14" s="197">
        <v>0</v>
      </c>
      <c r="G14" s="198">
        <v>0</v>
      </c>
      <c r="H14" s="198">
        <v>-3000080</v>
      </c>
      <c r="I14" s="198">
        <v>0</v>
      </c>
      <c r="J14" s="198">
        <v>0</v>
      </c>
      <c r="K14" s="198">
        <v>0</v>
      </c>
      <c r="L14" s="198">
        <v>0</v>
      </c>
      <c r="M14" s="198">
        <v>0</v>
      </c>
      <c r="N14" s="198">
        <v>0</v>
      </c>
      <c r="O14" s="198">
        <v>-3000080</v>
      </c>
      <c r="P14" s="199" t="s">
        <v>374</v>
      </c>
      <c r="Q14" s="268" t="s">
        <v>374</v>
      </c>
      <c r="R14" s="268" t="s">
        <v>375</v>
      </c>
    </row>
    <row r="15" spans="1:18" ht="20.100000000000001" customHeight="1" x14ac:dyDescent="0.15">
      <c r="A15" s="196" t="s">
        <v>382</v>
      </c>
      <c r="B15" s="196" t="s">
        <v>376</v>
      </c>
      <c r="C15" s="196" t="s">
        <v>357</v>
      </c>
      <c r="D15" s="196" t="s">
        <v>208</v>
      </c>
      <c r="E15" s="196" t="s">
        <v>402</v>
      </c>
      <c r="F15" s="197">
        <v>0</v>
      </c>
      <c r="G15" s="198">
        <v>0</v>
      </c>
      <c r="H15" s="198">
        <v>-8626850</v>
      </c>
      <c r="I15" s="198">
        <v>0</v>
      </c>
      <c r="J15" s="198">
        <v>0</v>
      </c>
      <c r="K15" s="198">
        <v>0</v>
      </c>
      <c r="L15" s="198">
        <v>0</v>
      </c>
      <c r="M15" s="198">
        <v>0</v>
      </c>
      <c r="N15" s="198">
        <v>0</v>
      </c>
      <c r="O15" s="198">
        <v>-8626850</v>
      </c>
      <c r="P15" s="199" t="s">
        <v>374</v>
      </c>
      <c r="Q15" s="268" t="s">
        <v>374</v>
      </c>
      <c r="R15" s="268" t="s">
        <v>375</v>
      </c>
    </row>
    <row r="16" spans="1:18" ht="20.100000000000001" customHeight="1" x14ac:dyDescent="0.15">
      <c r="A16" s="196" t="s">
        <v>382</v>
      </c>
      <c r="B16" s="196" t="s">
        <v>376</v>
      </c>
      <c r="C16" s="196" t="s">
        <v>357</v>
      </c>
      <c r="D16" s="196" t="s">
        <v>208</v>
      </c>
      <c r="E16" s="196" t="s">
        <v>403</v>
      </c>
      <c r="F16" s="197">
        <v>0</v>
      </c>
      <c r="G16" s="198">
        <v>0</v>
      </c>
      <c r="H16" s="198">
        <v>-9138400</v>
      </c>
      <c r="I16" s="198">
        <v>0</v>
      </c>
      <c r="J16" s="198">
        <v>0</v>
      </c>
      <c r="K16" s="198">
        <v>0</v>
      </c>
      <c r="L16" s="198">
        <v>0</v>
      </c>
      <c r="M16" s="198">
        <v>0</v>
      </c>
      <c r="N16" s="198">
        <v>0</v>
      </c>
      <c r="O16" s="198">
        <v>-9138400</v>
      </c>
      <c r="P16" s="199" t="s">
        <v>374</v>
      </c>
      <c r="Q16" s="268" t="s">
        <v>374</v>
      </c>
      <c r="R16" s="268" t="s">
        <v>375</v>
      </c>
    </row>
    <row r="17" spans="1:18" ht="20.100000000000001" customHeight="1" x14ac:dyDescent="0.15">
      <c r="A17" s="196" t="s">
        <v>384</v>
      </c>
      <c r="B17" s="196" t="s">
        <v>376</v>
      </c>
      <c r="C17" s="196" t="s">
        <v>357</v>
      </c>
      <c r="D17" s="196" t="s">
        <v>208</v>
      </c>
      <c r="E17" s="196" t="s">
        <v>402</v>
      </c>
      <c r="F17" s="197">
        <v>0</v>
      </c>
      <c r="G17" s="198">
        <v>0</v>
      </c>
      <c r="H17" s="198">
        <v>-6883500</v>
      </c>
      <c r="I17" s="198">
        <v>0</v>
      </c>
      <c r="J17" s="198">
        <v>0</v>
      </c>
      <c r="K17" s="198">
        <v>0</v>
      </c>
      <c r="L17" s="198">
        <v>0</v>
      </c>
      <c r="M17" s="198">
        <v>0</v>
      </c>
      <c r="N17" s="198">
        <v>0</v>
      </c>
      <c r="O17" s="198">
        <v>-6883500</v>
      </c>
      <c r="P17" s="199" t="s">
        <v>374</v>
      </c>
      <c r="Q17" s="268" t="s">
        <v>374</v>
      </c>
      <c r="R17" s="268" t="s">
        <v>375</v>
      </c>
    </row>
    <row r="18" spans="1:18" ht="20.100000000000001" customHeight="1" x14ac:dyDescent="0.15">
      <c r="A18" s="196" t="s">
        <v>384</v>
      </c>
      <c r="B18" s="196" t="s">
        <v>376</v>
      </c>
      <c r="C18" s="196" t="s">
        <v>357</v>
      </c>
      <c r="D18" s="196" t="s">
        <v>208</v>
      </c>
      <c r="E18" s="196" t="s">
        <v>207</v>
      </c>
      <c r="F18" s="197">
        <v>0</v>
      </c>
      <c r="G18" s="198">
        <v>0</v>
      </c>
      <c r="H18" s="198">
        <v>-96000</v>
      </c>
      <c r="I18" s="198">
        <v>0</v>
      </c>
      <c r="J18" s="198">
        <v>0</v>
      </c>
      <c r="K18" s="198">
        <v>0</v>
      </c>
      <c r="L18" s="198">
        <v>0</v>
      </c>
      <c r="M18" s="198">
        <v>0</v>
      </c>
      <c r="N18" s="198">
        <v>0</v>
      </c>
      <c r="O18" s="198">
        <v>-96000</v>
      </c>
      <c r="P18" s="199" t="s">
        <v>374</v>
      </c>
      <c r="Q18" s="268" t="s">
        <v>374</v>
      </c>
      <c r="R18" s="268" t="s">
        <v>375</v>
      </c>
    </row>
    <row r="19" spans="1:18" ht="20.100000000000001" customHeight="1" x14ac:dyDescent="0.15">
      <c r="A19" s="196" t="s">
        <v>384</v>
      </c>
      <c r="B19" s="196" t="s">
        <v>376</v>
      </c>
      <c r="C19" s="196" t="s">
        <v>357</v>
      </c>
      <c r="D19" s="196" t="s">
        <v>208</v>
      </c>
      <c r="E19" s="196" t="s">
        <v>404</v>
      </c>
      <c r="F19" s="197">
        <v>0</v>
      </c>
      <c r="G19" s="198">
        <v>2010960</v>
      </c>
      <c r="H19" s="198">
        <v>434051089</v>
      </c>
      <c r="I19" s="198">
        <v>28033200</v>
      </c>
      <c r="J19" s="198">
        <v>109509330</v>
      </c>
      <c r="K19" s="198">
        <v>0</v>
      </c>
      <c r="L19" s="198">
        <v>0</v>
      </c>
      <c r="M19" s="198">
        <v>0</v>
      </c>
      <c r="N19" s="198">
        <v>0</v>
      </c>
      <c r="O19" s="198">
        <v>324541759</v>
      </c>
      <c r="P19" s="199" t="s">
        <v>374</v>
      </c>
      <c r="Q19" s="268" t="s">
        <v>460</v>
      </c>
      <c r="R19" s="268" t="s">
        <v>375</v>
      </c>
    </row>
    <row r="20" spans="1:18" ht="20.100000000000001" customHeight="1" x14ac:dyDescent="0.15">
      <c r="A20" s="196" t="s">
        <v>384</v>
      </c>
      <c r="B20" s="196" t="s">
        <v>376</v>
      </c>
      <c r="C20" s="196" t="s">
        <v>380</v>
      </c>
      <c r="D20" s="196" t="s">
        <v>302</v>
      </c>
      <c r="E20" s="196" t="s">
        <v>404</v>
      </c>
      <c r="F20" s="197">
        <v>0</v>
      </c>
      <c r="G20" s="198">
        <v>23337900</v>
      </c>
      <c r="H20" s="198">
        <v>265867420</v>
      </c>
      <c r="I20" s="198">
        <v>36967160</v>
      </c>
      <c r="J20" s="198">
        <v>158641160</v>
      </c>
      <c r="K20" s="198">
        <v>0</v>
      </c>
      <c r="L20" s="198">
        <v>0</v>
      </c>
      <c r="M20" s="198">
        <v>0</v>
      </c>
      <c r="N20" s="198">
        <v>0</v>
      </c>
      <c r="O20" s="198">
        <v>107226260</v>
      </c>
      <c r="P20" s="199" t="s">
        <v>374</v>
      </c>
      <c r="Q20" s="268" t="s">
        <v>461</v>
      </c>
      <c r="R20" s="268" t="s">
        <v>375</v>
      </c>
    </row>
    <row r="21" spans="1:18" ht="20.100000000000001" customHeight="1" x14ac:dyDescent="0.15">
      <c r="A21" s="196" t="s">
        <v>396</v>
      </c>
      <c r="B21" s="196" t="s">
        <v>376</v>
      </c>
      <c r="C21" s="196" t="s">
        <v>356</v>
      </c>
      <c r="D21" s="196" t="s">
        <v>151</v>
      </c>
      <c r="E21" s="196" t="s">
        <v>405</v>
      </c>
      <c r="F21" s="197">
        <v>0</v>
      </c>
      <c r="G21" s="198">
        <v>0</v>
      </c>
      <c r="H21" s="198">
        <v>51709091</v>
      </c>
      <c r="I21" s="198">
        <v>0</v>
      </c>
      <c r="J21" s="198">
        <v>51709091</v>
      </c>
      <c r="K21" s="198">
        <v>0</v>
      </c>
      <c r="L21" s="198">
        <v>0</v>
      </c>
      <c r="M21" s="198">
        <v>0</v>
      </c>
      <c r="N21" s="198">
        <v>0</v>
      </c>
      <c r="O21" s="198">
        <v>0</v>
      </c>
      <c r="P21" s="199" t="s">
        <v>374</v>
      </c>
      <c r="Q21" s="268" t="s">
        <v>395</v>
      </c>
      <c r="R21" s="268" t="s">
        <v>375</v>
      </c>
    </row>
    <row r="22" spans="1:18" ht="20.100000000000001" customHeight="1" x14ac:dyDescent="0.15">
      <c r="A22" s="196" t="s">
        <v>396</v>
      </c>
      <c r="B22" s="196" t="s">
        <v>376</v>
      </c>
      <c r="C22" s="196" t="s">
        <v>356</v>
      </c>
      <c r="D22" s="196" t="s">
        <v>151</v>
      </c>
      <c r="E22" s="196" t="s">
        <v>397</v>
      </c>
      <c r="F22" s="197">
        <v>0</v>
      </c>
      <c r="G22" s="198">
        <v>30139890</v>
      </c>
      <c r="H22" s="198">
        <v>267074410</v>
      </c>
      <c r="I22" s="198">
        <v>170518550</v>
      </c>
      <c r="J22" s="198">
        <v>399383870</v>
      </c>
      <c r="K22" s="198">
        <v>338210</v>
      </c>
      <c r="L22" s="198">
        <v>1706890</v>
      </c>
      <c r="M22" s="198">
        <v>0</v>
      </c>
      <c r="N22" s="198">
        <v>0</v>
      </c>
      <c r="O22" s="198">
        <v>-132309460</v>
      </c>
      <c r="P22" s="199" t="s">
        <v>374</v>
      </c>
      <c r="Q22" s="268" t="s">
        <v>462</v>
      </c>
      <c r="R22" s="268" t="s">
        <v>375</v>
      </c>
    </row>
    <row r="23" spans="1:18" ht="20.100000000000001" customHeight="1" x14ac:dyDescent="0.15">
      <c r="A23" s="196" t="s">
        <v>396</v>
      </c>
      <c r="B23" s="196" t="s">
        <v>376</v>
      </c>
      <c r="C23" s="196" t="s">
        <v>356</v>
      </c>
      <c r="D23" s="196" t="s">
        <v>151</v>
      </c>
      <c r="E23" s="196" t="s">
        <v>162</v>
      </c>
      <c r="F23" s="197">
        <v>0</v>
      </c>
      <c r="G23" s="198">
        <v>0</v>
      </c>
      <c r="H23" s="198">
        <v>840982</v>
      </c>
      <c r="I23" s="198">
        <v>0</v>
      </c>
      <c r="J23" s="198">
        <v>840982</v>
      </c>
      <c r="K23" s="198">
        <v>0</v>
      </c>
      <c r="L23" s="198">
        <v>0</v>
      </c>
      <c r="M23" s="198">
        <v>0</v>
      </c>
      <c r="N23" s="198">
        <v>0</v>
      </c>
      <c r="O23" s="198">
        <v>0</v>
      </c>
      <c r="P23" s="199" t="s">
        <v>374</v>
      </c>
      <c r="Q23" s="268" t="s">
        <v>395</v>
      </c>
      <c r="R23" s="268" t="s">
        <v>375</v>
      </c>
    </row>
    <row r="24" spans="1:18" ht="20.100000000000001" customHeight="1" x14ac:dyDescent="0.15">
      <c r="A24" s="196" t="s">
        <v>396</v>
      </c>
      <c r="B24" s="196" t="s">
        <v>376</v>
      </c>
      <c r="C24" s="196" t="s">
        <v>356</v>
      </c>
      <c r="D24" s="196" t="s">
        <v>178</v>
      </c>
      <c r="E24" s="196" t="s">
        <v>179</v>
      </c>
      <c r="F24" s="197">
        <v>0</v>
      </c>
      <c r="G24" s="198">
        <v>575050</v>
      </c>
      <c r="H24" s="198">
        <v>575050</v>
      </c>
      <c r="I24" s="198">
        <v>575050</v>
      </c>
      <c r="J24" s="198">
        <v>575050</v>
      </c>
      <c r="K24" s="198">
        <v>0</v>
      </c>
      <c r="L24" s="198">
        <v>0</v>
      </c>
      <c r="M24" s="198">
        <v>0</v>
      </c>
      <c r="N24" s="198">
        <v>0</v>
      </c>
      <c r="O24" s="198">
        <v>0</v>
      </c>
      <c r="P24" s="199" t="s">
        <v>374</v>
      </c>
      <c r="Q24" s="268" t="s">
        <v>395</v>
      </c>
      <c r="R24" s="268" t="s">
        <v>375</v>
      </c>
    </row>
    <row r="25" spans="1:18" ht="20.100000000000001" customHeight="1" x14ac:dyDescent="0.15">
      <c r="A25" s="196" t="s">
        <v>396</v>
      </c>
      <c r="B25" s="196" t="s">
        <v>376</v>
      </c>
      <c r="C25" s="196" t="s">
        <v>356</v>
      </c>
      <c r="D25" s="196" t="s">
        <v>188</v>
      </c>
      <c r="E25" s="196" t="s">
        <v>189</v>
      </c>
      <c r="F25" s="197">
        <v>0</v>
      </c>
      <c r="G25" s="198">
        <v>0</v>
      </c>
      <c r="H25" s="198">
        <v>18648390</v>
      </c>
      <c r="I25" s="198">
        <v>0</v>
      </c>
      <c r="J25" s="198">
        <v>18648390</v>
      </c>
      <c r="K25" s="198">
        <v>0</v>
      </c>
      <c r="L25" s="198">
        <v>0</v>
      </c>
      <c r="M25" s="198">
        <v>0</v>
      </c>
      <c r="N25" s="198">
        <v>0</v>
      </c>
      <c r="O25" s="198">
        <v>0</v>
      </c>
      <c r="P25" s="199" t="s">
        <v>374</v>
      </c>
      <c r="Q25" s="268" t="s">
        <v>395</v>
      </c>
      <c r="R25" s="268" t="s">
        <v>375</v>
      </c>
    </row>
    <row r="26" spans="1:18" ht="20.100000000000001" customHeight="1" x14ac:dyDescent="0.15">
      <c r="A26" s="196" t="s">
        <v>396</v>
      </c>
      <c r="B26" s="196" t="s">
        <v>376</v>
      </c>
      <c r="C26" s="196" t="s">
        <v>357</v>
      </c>
      <c r="D26" s="196" t="s">
        <v>198</v>
      </c>
      <c r="E26" s="196" t="s">
        <v>207</v>
      </c>
      <c r="F26" s="197">
        <v>0</v>
      </c>
      <c r="G26" s="198">
        <v>140000</v>
      </c>
      <c r="H26" s="198">
        <v>140000</v>
      </c>
      <c r="I26" s="198">
        <v>140000</v>
      </c>
      <c r="J26" s="198">
        <v>140000</v>
      </c>
      <c r="K26" s="198">
        <v>0</v>
      </c>
      <c r="L26" s="198">
        <v>0</v>
      </c>
      <c r="M26" s="198">
        <v>0</v>
      </c>
      <c r="N26" s="198">
        <v>0</v>
      </c>
      <c r="O26" s="198">
        <v>0</v>
      </c>
      <c r="P26" s="199" t="s">
        <v>374</v>
      </c>
      <c r="Q26" s="268" t="s">
        <v>395</v>
      </c>
      <c r="R26" s="268" t="s">
        <v>375</v>
      </c>
    </row>
    <row r="27" spans="1:18" ht="20.100000000000001" customHeight="1" x14ac:dyDescent="0.15">
      <c r="A27" s="196" t="s">
        <v>396</v>
      </c>
      <c r="B27" s="196" t="s">
        <v>376</v>
      </c>
      <c r="C27" s="196" t="s">
        <v>357</v>
      </c>
      <c r="D27" s="196" t="s">
        <v>208</v>
      </c>
      <c r="E27" s="196" t="s">
        <v>400</v>
      </c>
      <c r="F27" s="197">
        <v>0</v>
      </c>
      <c r="G27" s="198">
        <v>0</v>
      </c>
      <c r="H27" s="198">
        <v>-5180</v>
      </c>
      <c r="I27" s="198">
        <v>0</v>
      </c>
      <c r="J27" s="198">
        <v>0</v>
      </c>
      <c r="K27" s="198">
        <v>0</v>
      </c>
      <c r="L27" s="198">
        <v>0</v>
      </c>
      <c r="M27" s="198">
        <v>0</v>
      </c>
      <c r="N27" s="198">
        <v>0</v>
      </c>
      <c r="O27" s="198">
        <v>-5180</v>
      </c>
      <c r="P27" s="199" t="s">
        <v>374</v>
      </c>
      <c r="Q27" s="268" t="s">
        <v>374</v>
      </c>
      <c r="R27" s="268" t="s">
        <v>375</v>
      </c>
    </row>
    <row r="28" spans="1:18" ht="20.100000000000001" customHeight="1" x14ac:dyDescent="0.15">
      <c r="A28" s="196" t="s">
        <v>396</v>
      </c>
      <c r="B28" s="196" t="s">
        <v>376</v>
      </c>
      <c r="C28" s="196" t="s">
        <v>357</v>
      </c>
      <c r="D28" s="196" t="s">
        <v>208</v>
      </c>
      <c r="E28" s="196" t="s">
        <v>397</v>
      </c>
      <c r="F28" s="197">
        <v>0</v>
      </c>
      <c r="G28" s="198">
        <v>0</v>
      </c>
      <c r="H28" s="198">
        <v>4319360</v>
      </c>
      <c r="I28" s="198">
        <v>0</v>
      </c>
      <c r="J28" s="198">
        <v>4319360</v>
      </c>
      <c r="K28" s="198">
        <v>0</v>
      </c>
      <c r="L28" s="198">
        <v>2860340</v>
      </c>
      <c r="M28" s="198">
        <v>0</v>
      </c>
      <c r="N28" s="198">
        <v>0</v>
      </c>
      <c r="O28" s="198">
        <v>0</v>
      </c>
      <c r="P28" s="199" t="s">
        <v>374</v>
      </c>
      <c r="Q28" s="268" t="s">
        <v>395</v>
      </c>
      <c r="R28" s="268" t="s">
        <v>375</v>
      </c>
    </row>
    <row r="29" spans="1:18" ht="20.100000000000001" customHeight="1" x14ac:dyDescent="0.15">
      <c r="A29" s="196" t="s">
        <v>396</v>
      </c>
      <c r="B29" s="196" t="s">
        <v>376</v>
      </c>
      <c r="C29" s="196" t="s">
        <v>357</v>
      </c>
      <c r="D29" s="196" t="s">
        <v>208</v>
      </c>
      <c r="E29" s="196" t="s">
        <v>179</v>
      </c>
      <c r="F29" s="197">
        <v>0</v>
      </c>
      <c r="G29" s="198">
        <v>0</v>
      </c>
      <c r="H29" s="198">
        <v>4220850</v>
      </c>
      <c r="I29" s="198">
        <v>0</v>
      </c>
      <c r="J29" s="198">
        <v>4220850</v>
      </c>
      <c r="K29" s="198">
        <v>0</v>
      </c>
      <c r="L29" s="198">
        <v>0</v>
      </c>
      <c r="M29" s="198">
        <v>0</v>
      </c>
      <c r="N29" s="198">
        <v>0</v>
      </c>
      <c r="O29" s="198">
        <v>0</v>
      </c>
      <c r="P29" s="199" t="s">
        <v>374</v>
      </c>
      <c r="Q29" s="268" t="s">
        <v>395</v>
      </c>
      <c r="R29" s="268" t="s">
        <v>375</v>
      </c>
    </row>
    <row r="30" spans="1:18" ht="20.100000000000001" customHeight="1" x14ac:dyDescent="0.15">
      <c r="A30" s="196" t="s">
        <v>396</v>
      </c>
      <c r="B30" s="196" t="s">
        <v>376</v>
      </c>
      <c r="C30" s="196" t="s">
        <v>357</v>
      </c>
      <c r="D30" s="196" t="s">
        <v>208</v>
      </c>
      <c r="E30" s="196" t="s">
        <v>207</v>
      </c>
      <c r="F30" s="197">
        <v>0</v>
      </c>
      <c r="G30" s="198">
        <v>0</v>
      </c>
      <c r="H30" s="198">
        <v>398116100</v>
      </c>
      <c r="I30" s="198">
        <v>0</v>
      </c>
      <c r="J30" s="198">
        <v>0</v>
      </c>
      <c r="K30" s="198">
        <v>0</v>
      </c>
      <c r="L30" s="198">
        <v>0</v>
      </c>
      <c r="M30" s="198">
        <v>0</v>
      </c>
      <c r="N30" s="198">
        <v>0</v>
      </c>
      <c r="O30" s="198">
        <v>398116100</v>
      </c>
      <c r="P30" s="199" t="s">
        <v>374</v>
      </c>
      <c r="Q30" s="268" t="s">
        <v>374</v>
      </c>
      <c r="R30" s="268" t="s">
        <v>375</v>
      </c>
    </row>
    <row r="31" spans="1:18" ht="20.100000000000001" customHeight="1" x14ac:dyDescent="0.15">
      <c r="A31" s="196" t="s">
        <v>396</v>
      </c>
      <c r="B31" s="196" t="s">
        <v>331</v>
      </c>
      <c r="C31" s="196" t="s">
        <v>358</v>
      </c>
      <c r="D31" s="196" t="s">
        <v>336</v>
      </c>
      <c r="E31" s="196" t="s">
        <v>291</v>
      </c>
      <c r="F31" s="197">
        <v>0</v>
      </c>
      <c r="G31" s="198">
        <v>2700000000</v>
      </c>
      <c r="H31" s="198">
        <v>2700000000</v>
      </c>
      <c r="I31" s="198">
        <v>2700000000</v>
      </c>
      <c r="J31" s="198">
        <v>2700000000</v>
      </c>
      <c r="K31" s="198">
        <v>0</v>
      </c>
      <c r="L31" s="198">
        <v>0</v>
      </c>
      <c r="M31" s="198">
        <v>0</v>
      </c>
      <c r="N31" s="198">
        <v>0</v>
      </c>
      <c r="O31" s="198">
        <v>0</v>
      </c>
      <c r="P31" s="199" t="s">
        <v>374</v>
      </c>
      <c r="Q31" s="268" t="s">
        <v>395</v>
      </c>
      <c r="R31" s="268" t="s">
        <v>375</v>
      </c>
    </row>
    <row r="32" spans="1:18" ht="20.100000000000001" customHeight="1" x14ac:dyDescent="0.15">
      <c r="A32" s="196"/>
      <c r="B32" s="196"/>
      <c r="C32" s="197"/>
      <c r="D32" s="198"/>
      <c r="E32" s="198"/>
      <c r="F32" s="198"/>
      <c r="G32" s="198"/>
      <c r="H32" s="198"/>
      <c r="I32" s="198"/>
      <c r="J32" s="198"/>
      <c r="K32" s="198"/>
      <c r="L32" s="198"/>
      <c r="M32" s="199"/>
      <c r="N32" s="266"/>
      <c r="O32" s="266"/>
    </row>
    <row r="33" spans="1:15" ht="20.100000000000001" customHeight="1" x14ac:dyDescent="0.15">
      <c r="A33" s="196"/>
      <c r="B33" s="196"/>
      <c r="C33" s="197"/>
      <c r="D33" s="198"/>
      <c r="E33" s="198"/>
      <c r="F33" s="198"/>
      <c r="G33" s="198"/>
      <c r="H33" s="198"/>
      <c r="I33" s="198"/>
      <c r="J33" s="198"/>
      <c r="K33" s="198"/>
      <c r="L33" s="198"/>
      <c r="M33" s="199"/>
      <c r="N33" s="266"/>
      <c r="O33" s="266"/>
    </row>
    <row r="34" spans="1:15" ht="20.100000000000001" customHeight="1" x14ac:dyDescent="0.15">
      <c r="A34" s="196"/>
      <c r="B34" s="196"/>
      <c r="C34" s="197"/>
      <c r="D34" s="198"/>
      <c r="E34" s="198"/>
      <c r="F34" s="198"/>
      <c r="G34" s="198"/>
      <c r="H34" s="198"/>
      <c r="I34" s="198"/>
      <c r="J34" s="198"/>
      <c r="K34" s="198"/>
      <c r="L34" s="198"/>
      <c r="M34" s="199"/>
      <c r="N34" s="266"/>
      <c r="O34" s="266"/>
    </row>
    <row r="35" spans="1:15" ht="20.100000000000001" customHeight="1" x14ac:dyDescent="0.15">
      <c r="A35" s="196"/>
      <c r="B35" s="196"/>
      <c r="C35" s="197"/>
      <c r="D35" s="198"/>
      <c r="E35" s="198"/>
      <c r="F35" s="198"/>
      <c r="G35" s="198"/>
      <c r="H35" s="198"/>
      <c r="I35" s="198"/>
      <c r="J35" s="198"/>
      <c r="K35" s="198"/>
      <c r="L35" s="198"/>
      <c r="M35" s="199"/>
      <c r="N35" s="266"/>
      <c r="O35" s="266"/>
    </row>
    <row r="36" spans="1:15" ht="20.100000000000001" customHeight="1" x14ac:dyDescent="0.15">
      <c r="A36" s="196"/>
      <c r="B36" s="196"/>
      <c r="C36" s="197"/>
      <c r="D36" s="198"/>
      <c r="E36" s="198"/>
      <c r="F36" s="198"/>
      <c r="G36" s="198"/>
      <c r="H36" s="198"/>
      <c r="I36" s="198"/>
      <c r="J36" s="198"/>
      <c r="K36" s="198"/>
      <c r="L36" s="198"/>
      <c r="M36" s="199"/>
      <c r="N36" s="266"/>
      <c r="O36" s="266"/>
    </row>
    <row r="37" spans="1:15" ht="20.100000000000001" customHeight="1" x14ac:dyDescent="0.15">
      <c r="A37" s="196"/>
      <c r="B37" s="196"/>
      <c r="C37" s="197"/>
      <c r="D37" s="198"/>
      <c r="E37" s="198"/>
      <c r="F37" s="198"/>
      <c r="G37" s="198"/>
      <c r="H37" s="198"/>
      <c r="I37" s="198"/>
      <c r="J37" s="198"/>
      <c r="K37" s="198"/>
      <c r="L37" s="198"/>
      <c r="M37" s="199"/>
      <c r="N37" s="266"/>
      <c r="O37" s="266"/>
    </row>
    <row r="38" spans="1:15" ht="20.100000000000001" customHeight="1" x14ac:dyDescent="0.15">
      <c r="A38" s="196"/>
      <c r="B38" s="196"/>
      <c r="C38" s="197"/>
      <c r="D38" s="198"/>
      <c r="E38" s="198"/>
      <c r="F38" s="198"/>
      <c r="G38" s="198"/>
      <c r="H38" s="198"/>
      <c r="I38" s="198"/>
      <c r="J38" s="198"/>
      <c r="K38" s="198"/>
      <c r="L38" s="198"/>
      <c r="M38" s="199"/>
      <c r="N38" s="266"/>
      <c r="O38" s="266"/>
    </row>
    <row r="39" spans="1:15" ht="20.100000000000001" customHeight="1" x14ac:dyDescent="0.15">
      <c r="A39" s="196"/>
      <c r="B39" s="196"/>
      <c r="C39" s="197"/>
      <c r="D39" s="198"/>
      <c r="E39" s="198"/>
      <c r="F39" s="198"/>
      <c r="G39" s="198"/>
      <c r="H39" s="198"/>
      <c r="I39" s="198"/>
      <c r="J39" s="198"/>
      <c r="K39" s="198"/>
      <c r="L39" s="198"/>
      <c r="M39" s="199"/>
      <c r="N39" s="266"/>
      <c r="O39" s="266"/>
    </row>
    <row r="40" spans="1:15" ht="20.100000000000001" customHeight="1" x14ac:dyDescent="0.15">
      <c r="A40" s="196"/>
      <c r="B40" s="196"/>
      <c r="C40" s="197"/>
      <c r="D40" s="198"/>
      <c r="E40" s="198"/>
      <c r="F40" s="198"/>
      <c r="G40" s="198"/>
      <c r="H40" s="198"/>
      <c r="I40" s="198"/>
      <c r="J40" s="198"/>
      <c r="K40" s="198"/>
      <c r="L40" s="198"/>
      <c r="M40" s="199"/>
      <c r="N40" s="266"/>
      <c r="O40" s="266"/>
    </row>
    <row r="41" spans="1:15" ht="20.100000000000001" customHeight="1" x14ac:dyDescent="0.15">
      <c r="A41" s="196"/>
      <c r="B41" s="196"/>
      <c r="C41" s="197"/>
      <c r="D41" s="198"/>
      <c r="E41" s="198"/>
      <c r="F41" s="198"/>
      <c r="G41" s="198"/>
      <c r="H41" s="198"/>
      <c r="I41" s="198"/>
      <c r="J41" s="198"/>
      <c r="K41" s="198"/>
      <c r="L41" s="198"/>
      <c r="M41" s="199"/>
      <c r="N41" s="266"/>
      <c r="O41" s="266"/>
    </row>
    <row r="42" spans="1:15" ht="20.100000000000001" customHeight="1" x14ac:dyDescent="0.15">
      <c r="A42" s="196"/>
      <c r="B42" s="196"/>
      <c r="C42" s="197"/>
      <c r="D42" s="198"/>
      <c r="E42" s="198"/>
      <c r="F42" s="198"/>
      <c r="G42" s="198"/>
      <c r="H42" s="198"/>
      <c r="I42" s="198"/>
      <c r="J42" s="198"/>
      <c r="K42" s="198"/>
      <c r="L42" s="198"/>
      <c r="M42" s="199"/>
      <c r="N42" s="266"/>
      <c r="O42" s="266"/>
    </row>
    <row r="43" spans="1:15" ht="20.100000000000001" customHeight="1" x14ac:dyDescent="0.15">
      <c r="A43" s="196"/>
      <c r="B43" s="196"/>
      <c r="C43" s="197"/>
      <c r="D43" s="198"/>
      <c r="E43" s="198"/>
      <c r="F43" s="198"/>
      <c r="G43" s="198"/>
      <c r="H43" s="198"/>
      <c r="I43" s="198"/>
      <c r="J43" s="198"/>
      <c r="K43" s="198"/>
      <c r="L43" s="198"/>
      <c r="M43" s="199"/>
      <c r="N43" s="266"/>
      <c r="O43" s="266"/>
    </row>
    <row r="44" spans="1:15" ht="20.100000000000001" customHeight="1" x14ac:dyDescent="0.15">
      <c r="A44" s="196"/>
      <c r="B44" s="196"/>
      <c r="C44" s="197"/>
      <c r="D44" s="198"/>
      <c r="E44" s="198"/>
      <c r="F44" s="198"/>
      <c r="G44" s="198"/>
      <c r="H44" s="198"/>
      <c r="I44" s="198"/>
      <c r="J44" s="198"/>
      <c r="K44" s="198"/>
      <c r="L44" s="198"/>
      <c r="M44" s="199"/>
      <c r="N44" s="266"/>
      <c r="O44" s="266"/>
    </row>
    <row r="45" spans="1:15" ht="20.100000000000001" customHeight="1" x14ac:dyDescent="0.15">
      <c r="A45" s="196"/>
      <c r="B45" s="196"/>
      <c r="C45" s="197"/>
      <c r="D45" s="198"/>
      <c r="E45" s="198"/>
      <c r="F45" s="198"/>
      <c r="G45" s="198"/>
      <c r="H45" s="198"/>
      <c r="I45" s="198"/>
      <c r="J45" s="198"/>
      <c r="K45" s="198"/>
      <c r="L45" s="198"/>
      <c r="M45" s="199"/>
      <c r="N45" s="266"/>
      <c r="O45" s="266"/>
    </row>
    <row r="46" spans="1:15" ht="20.100000000000001" customHeight="1" x14ac:dyDescent="0.15">
      <c r="A46" s="196"/>
      <c r="B46" s="196"/>
      <c r="C46" s="197"/>
      <c r="D46" s="198"/>
      <c r="E46" s="198"/>
      <c r="F46" s="198"/>
      <c r="G46" s="198"/>
      <c r="H46" s="198"/>
      <c r="I46" s="198"/>
      <c r="J46" s="198"/>
      <c r="K46" s="198"/>
      <c r="L46" s="198"/>
      <c r="M46" s="199"/>
      <c r="N46" s="266"/>
      <c r="O46" s="266"/>
    </row>
    <row r="47" spans="1:15" ht="20.100000000000001" customHeight="1" x14ac:dyDescent="0.15">
      <c r="A47" s="196"/>
      <c r="B47" s="196"/>
      <c r="C47" s="197"/>
      <c r="D47" s="198"/>
      <c r="E47" s="198"/>
      <c r="F47" s="198"/>
      <c r="G47" s="198"/>
      <c r="H47" s="198"/>
      <c r="I47" s="198"/>
      <c r="J47" s="198"/>
      <c r="K47" s="198"/>
      <c r="L47" s="198"/>
      <c r="M47" s="199"/>
      <c r="N47" s="266"/>
      <c r="O47" s="266"/>
    </row>
    <row r="48" spans="1:15" ht="20.100000000000001" customHeight="1" x14ac:dyDescent="0.15">
      <c r="A48" s="196"/>
      <c r="B48" s="196"/>
      <c r="C48" s="197"/>
      <c r="D48" s="198"/>
      <c r="E48" s="198"/>
      <c r="F48" s="198"/>
      <c r="G48" s="198"/>
      <c r="H48" s="198"/>
      <c r="I48" s="198"/>
      <c r="J48" s="198"/>
      <c r="K48" s="198"/>
      <c r="L48" s="198"/>
      <c r="M48" s="199"/>
      <c r="N48" s="266"/>
      <c r="O48" s="266"/>
    </row>
    <row r="49" spans="1:15" ht="20.100000000000001" customHeight="1" x14ac:dyDescent="0.15">
      <c r="A49" s="196"/>
      <c r="B49" s="196"/>
      <c r="C49" s="197"/>
      <c r="D49" s="198"/>
      <c r="E49" s="198"/>
      <c r="F49" s="198"/>
      <c r="G49" s="198"/>
      <c r="H49" s="198"/>
      <c r="I49" s="198"/>
      <c r="J49" s="198"/>
      <c r="K49" s="198"/>
      <c r="L49" s="198"/>
      <c r="M49" s="199"/>
      <c r="N49" s="266"/>
      <c r="O49" s="266"/>
    </row>
    <row r="50" spans="1:15" ht="20.100000000000001" customHeight="1" x14ac:dyDescent="0.15">
      <c r="A50" s="196"/>
      <c r="B50" s="196"/>
      <c r="C50" s="197"/>
      <c r="D50" s="198"/>
      <c r="E50" s="198"/>
      <c r="F50" s="198"/>
      <c r="G50" s="198"/>
      <c r="H50" s="198"/>
      <c r="I50" s="198"/>
      <c r="J50" s="198"/>
      <c r="K50" s="198"/>
      <c r="L50" s="198"/>
      <c r="M50" s="199"/>
      <c r="N50" s="266"/>
      <c r="O50" s="266"/>
    </row>
    <row r="51" spans="1:15" ht="20.100000000000001" customHeight="1" x14ac:dyDescent="0.15">
      <c r="A51" s="196"/>
      <c r="B51" s="196"/>
      <c r="C51" s="197"/>
      <c r="D51" s="198"/>
      <c r="E51" s="198"/>
      <c r="F51" s="198"/>
      <c r="G51" s="198"/>
      <c r="H51" s="198"/>
      <c r="I51" s="198"/>
      <c r="J51" s="198"/>
      <c r="K51" s="198"/>
      <c r="L51" s="198"/>
      <c r="M51" s="199"/>
      <c r="N51" s="266"/>
      <c r="O51" s="266"/>
    </row>
    <row r="52" spans="1:15" ht="20.100000000000001" customHeight="1" x14ac:dyDescent="0.15">
      <c r="A52" s="196"/>
      <c r="B52" s="196"/>
      <c r="C52" s="197"/>
      <c r="D52" s="198"/>
      <c r="E52" s="198"/>
      <c r="F52" s="198"/>
      <c r="G52" s="198"/>
      <c r="H52" s="198"/>
      <c r="I52" s="198"/>
      <c r="J52" s="198"/>
      <c r="K52" s="198"/>
      <c r="L52" s="198"/>
      <c r="M52" s="199"/>
      <c r="N52" s="266"/>
      <c r="O52" s="266"/>
    </row>
    <row r="53" spans="1:15" ht="20.100000000000001" customHeight="1" x14ac:dyDescent="0.15">
      <c r="A53" s="196"/>
      <c r="B53" s="196"/>
      <c r="C53" s="197"/>
      <c r="D53" s="198"/>
      <c r="E53" s="198"/>
      <c r="F53" s="198"/>
      <c r="G53" s="198"/>
      <c r="H53" s="198"/>
      <c r="I53" s="198"/>
      <c r="J53" s="198"/>
      <c r="K53" s="198"/>
      <c r="L53" s="198"/>
      <c r="M53" s="199"/>
      <c r="N53" s="266"/>
      <c r="O53" s="266"/>
    </row>
    <row r="54" spans="1:15" ht="20.100000000000001" customHeight="1" x14ac:dyDescent="0.15">
      <c r="A54" s="196"/>
      <c r="B54" s="196"/>
      <c r="C54" s="197"/>
      <c r="D54" s="198"/>
      <c r="E54" s="198"/>
      <c r="F54" s="198"/>
      <c r="G54" s="198"/>
      <c r="H54" s="198"/>
      <c r="I54" s="198"/>
      <c r="J54" s="198"/>
      <c r="K54" s="198"/>
      <c r="L54" s="198"/>
      <c r="M54" s="199"/>
      <c r="N54" s="266"/>
      <c r="O54" s="266"/>
    </row>
    <row r="55" spans="1:15" ht="20.100000000000001" customHeight="1" x14ac:dyDescent="0.15">
      <c r="A55" s="196"/>
      <c r="B55" s="196"/>
      <c r="C55" s="197"/>
      <c r="D55" s="198"/>
      <c r="E55" s="198"/>
      <c r="F55" s="198"/>
      <c r="G55" s="198"/>
      <c r="H55" s="198"/>
      <c r="I55" s="198"/>
      <c r="J55" s="198"/>
      <c r="K55" s="198"/>
      <c r="L55" s="198"/>
      <c r="M55" s="199"/>
      <c r="N55" s="266"/>
      <c r="O55" s="266"/>
    </row>
    <row r="56" spans="1:15" ht="20.100000000000001" customHeight="1" x14ac:dyDescent="0.15">
      <c r="A56" s="196"/>
      <c r="B56" s="196"/>
      <c r="C56" s="197"/>
      <c r="D56" s="198"/>
      <c r="E56" s="198"/>
      <c r="F56" s="198"/>
      <c r="G56" s="198"/>
      <c r="H56" s="198"/>
      <c r="I56" s="198"/>
      <c r="J56" s="198"/>
      <c r="K56" s="198"/>
      <c r="L56" s="198"/>
      <c r="M56" s="199"/>
      <c r="N56" s="266"/>
      <c r="O56" s="266"/>
    </row>
    <row r="57" spans="1:15" ht="20.100000000000001" customHeight="1" x14ac:dyDescent="0.15">
      <c r="A57" s="196"/>
      <c r="B57" s="196"/>
      <c r="C57" s="197"/>
      <c r="D57" s="198"/>
      <c r="E57" s="198"/>
      <c r="F57" s="198"/>
      <c r="G57" s="198"/>
      <c r="H57" s="198"/>
      <c r="I57" s="198"/>
      <c r="J57" s="198"/>
      <c r="K57" s="198"/>
      <c r="L57" s="198"/>
      <c r="M57" s="199"/>
      <c r="N57" s="266"/>
      <c r="O57" s="266"/>
    </row>
    <row r="58" spans="1:15" ht="20.100000000000001" customHeight="1" x14ac:dyDescent="0.15">
      <c r="A58" s="196"/>
      <c r="B58" s="196"/>
      <c r="C58" s="197"/>
      <c r="D58" s="198"/>
      <c r="E58" s="198"/>
      <c r="F58" s="198"/>
      <c r="G58" s="198"/>
      <c r="H58" s="198"/>
      <c r="I58" s="198"/>
      <c r="J58" s="198"/>
      <c r="K58" s="198"/>
      <c r="L58" s="198"/>
      <c r="M58" s="199"/>
      <c r="N58" s="266"/>
      <c r="O58" s="266"/>
    </row>
    <row r="59" spans="1:15" ht="20.100000000000001" customHeight="1" x14ac:dyDescent="0.15">
      <c r="A59" s="196"/>
      <c r="B59" s="196"/>
      <c r="C59" s="197"/>
      <c r="D59" s="198"/>
      <c r="E59" s="198"/>
      <c r="F59" s="198"/>
      <c r="G59" s="198"/>
      <c r="H59" s="198"/>
      <c r="I59" s="198"/>
      <c r="J59" s="198"/>
      <c r="K59" s="198"/>
      <c r="L59" s="198"/>
      <c r="M59" s="199"/>
      <c r="N59" s="266"/>
      <c r="O59" s="266"/>
    </row>
    <row r="60" spans="1:15" ht="20.100000000000001" customHeight="1" x14ac:dyDescent="0.15">
      <c r="A60" s="196"/>
      <c r="B60" s="196"/>
      <c r="C60" s="197"/>
      <c r="D60" s="198"/>
      <c r="E60" s="198"/>
      <c r="F60" s="198"/>
      <c r="G60" s="198"/>
      <c r="H60" s="198"/>
      <c r="I60" s="198"/>
      <c r="J60" s="198"/>
      <c r="K60" s="198"/>
      <c r="L60" s="198"/>
      <c r="M60" s="199"/>
      <c r="N60" s="266"/>
      <c r="O60" s="266"/>
    </row>
    <row r="61" spans="1:15" ht="20.100000000000001" customHeight="1" x14ac:dyDescent="0.15">
      <c r="A61" s="196"/>
      <c r="B61" s="196"/>
      <c r="C61" s="197"/>
      <c r="D61" s="198"/>
      <c r="E61" s="198"/>
      <c r="F61" s="198"/>
      <c r="G61" s="198"/>
      <c r="H61" s="198"/>
      <c r="I61" s="198"/>
      <c r="J61" s="198"/>
      <c r="K61" s="198"/>
      <c r="L61" s="198"/>
      <c r="M61" s="199"/>
      <c r="N61" s="266"/>
      <c r="O61" s="266"/>
    </row>
    <row r="62" spans="1:15" ht="20.100000000000001" customHeight="1" x14ac:dyDescent="0.15">
      <c r="A62" s="196"/>
      <c r="B62" s="196"/>
      <c r="C62" s="197"/>
      <c r="D62" s="198"/>
      <c r="E62" s="198"/>
      <c r="F62" s="198"/>
      <c r="G62" s="198"/>
      <c r="H62" s="198"/>
      <c r="I62" s="198"/>
      <c r="J62" s="198"/>
      <c r="K62" s="198"/>
      <c r="L62" s="198"/>
      <c r="M62" s="199"/>
      <c r="N62" s="266"/>
      <c r="O62" s="266"/>
    </row>
    <row r="63" spans="1:15" ht="20.100000000000001" customHeight="1" x14ac:dyDescent="0.15">
      <c r="A63" s="196"/>
      <c r="B63" s="196"/>
      <c r="C63" s="197"/>
      <c r="D63" s="198"/>
      <c r="E63" s="198"/>
      <c r="F63" s="198"/>
      <c r="G63" s="198"/>
      <c r="H63" s="198"/>
      <c r="I63" s="198"/>
      <c r="J63" s="198"/>
      <c r="K63" s="198"/>
      <c r="L63" s="198"/>
      <c r="M63" s="199"/>
      <c r="N63" s="266"/>
      <c r="O63" s="266"/>
    </row>
    <row r="64" spans="1:15" ht="20.100000000000001" customHeight="1" x14ac:dyDescent="0.15">
      <c r="A64" s="196"/>
      <c r="B64" s="196"/>
      <c r="C64" s="197"/>
      <c r="D64" s="198"/>
      <c r="E64" s="198"/>
      <c r="F64" s="198"/>
      <c r="G64" s="198"/>
      <c r="H64" s="198"/>
      <c r="I64" s="198"/>
      <c r="J64" s="198"/>
      <c r="K64" s="198"/>
      <c r="L64" s="198"/>
      <c r="M64" s="199"/>
      <c r="N64" s="266"/>
      <c r="O64" s="266"/>
    </row>
    <row r="65" spans="1:15" ht="20.100000000000001" customHeight="1" x14ac:dyDescent="0.15">
      <c r="A65" s="196"/>
      <c r="B65" s="196"/>
      <c r="C65" s="197"/>
      <c r="D65" s="198"/>
      <c r="E65" s="198"/>
      <c r="F65" s="198"/>
      <c r="G65" s="198"/>
      <c r="H65" s="198"/>
      <c r="I65" s="198"/>
      <c r="J65" s="198"/>
      <c r="K65" s="198"/>
      <c r="L65" s="198"/>
      <c r="M65" s="199"/>
      <c r="N65" s="266"/>
      <c r="O65" s="266"/>
    </row>
    <row r="66" spans="1:15" ht="20.100000000000001" customHeight="1" x14ac:dyDescent="0.15">
      <c r="A66" s="196"/>
      <c r="B66" s="196"/>
      <c r="C66" s="197"/>
      <c r="D66" s="198"/>
      <c r="E66" s="198"/>
      <c r="F66" s="198"/>
      <c r="G66" s="198"/>
      <c r="H66" s="198"/>
      <c r="I66" s="198"/>
      <c r="J66" s="198"/>
      <c r="K66" s="198"/>
      <c r="L66" s="198"/>
      <c r="M66" s="199"/>
      <c r="N66" s="266"/>
      <c r="O66" s="266"/>
    </row>
    <row r="67" spans="1:15" ht="20.100000000000001" customHeight="1" x14ac:dyDescent="0.15">
      <c r="A67" s="196"/>
      <c r="B67" s="196"/>
      <c r="C67" s="197"/>
      <c r="D67" s="198"/>
      <c r="E67" s="198"/>
      <c r="F67" s="198"/>
      <c r="G67" s="198"/>
      <c r="H67" s="198"/>
      <c r="I67" s="198"/>
      <c r="J67" s="198"/>
      <c r="K67" s="198"/>
      <c r="L67" s="198"/>
      <c r="M67" s="199"/>
      <c r="N67" s="266"/>
      <c r="O67" s="266"/>
    </row>
    <row r="68" spans="1:15" ht="20.100000000000001" customHeight="1" x14ac:dyDescent="0.15">
      <c r="A68" s="196"/>
      <c r="B68" s="196"/>
      <c r="C68" s="197"/>
      <c r="D68" s="198"/>
      <c r="E68" s="198"/>
      <c r="F68" s="198"/>
      <c r="G68" s="198"/>
      <c r="H68" s="198"/>
      <c r="I68" s="198"/>
      <c r="J68" s="198"/>
      <c r="K68" s="198"/>
      <c r="L68" s="198"/>
      <c r="M68" s="199"/>
      <c r="N68" s="266"/>
      <c r="O68" s="266"/>
    </row>
    <row r="69" spans="1:15" ht="20.100000000000001" customHeight="1" x14ac:dyDescent="0.15">
      <c r="A69" s="196"/>
      <c r="B69" s="196"/>
      <c r="C69" s="197"/>
      <c r="D69" s="198"/>
      <c r="E69" s="198"/>
      <c r="F69" s="198"/>
      <c r="G69" s="198"/>
      <c r="H69" s="198"/>
      <c r="I69" s="198"/>
      <c r="J69" s="198"/>
      <c r="K69" s="198"/>
      <c r="L69" s="198"/>
      <c r="M69" s="199"/>
      <c r="N69" s="266"/>
      <c r="O69" s="266"/>
    </row>
    <row r="70" spans="1:15" ht="20.100000000000001" customHeight="1" x14ac:dyDescent="0.15">
      <c r="A70" s="196"/>
      <c r="B70" s="196"/>
      <c r="C70" s="197"/>
      <c r="D70" s="198"/>
      <c r="E70" s="198"/>
      <c r="F70" s="198"/>
      <c r="G70" s="198"/>
      <c r="H70" s="198"/>
      <c r="I70" s="198"/>
      <c r="J70" s="198"/>
      <c r="K70" s="198"/>
      <c r="L70" s="198"/>
      <c r="M70" s="199"/>
      <c r="N70" s="266"/>
      <c r="O70" s="266"/>
    </row>
    <row r="71" spans="1:15" ht="20.100000000000001" customHeight="1" x14ac:dyDescent="0.15">
      <c r="A71" s="196"/>
      <c r="B71" s="196"/>
      <c r="C71" s="197"/>
      <c r="D71" s="198"/>
      <c r="E71" s="198"/>
      <c r="F71" s="198"/>
      <c r="G71" s="198"/>
      <c r="H71" s="198"/>
      <c r="I71" s="198"/>
      <c r="J71" s="198"/>
      <c r="K71" s="198"/>
      <c r="L71" s="198"/>
      <c r="M71" s="199"/>
      <c r="N71" s="266"/>
      <c r="O71" s="266"/>
    </row>
    <row r="72" spans="1:15" ht="20.100000000000001" customHeight="1" x14ac:dyDescent="0.15">
      <c r="A72" s="196"/>
      <c r="B72" s="196"/>
      <c r="C72" s="197"/>
      <c r="D72" s="198"/>
      <c r="E72" s="198"/>
      <c r="F72" s="198"/>
      <c r="G72" s="198"/>
      <c r="H72" s="198"/>
      <c r="I72" s="198"/>
      <c r="J72" s="198"/>
      <c r="K72" s="198"/>
      <c r="L72" s="198"/>
      <c r="M72" s="199"/>
      <c r="N72" s="266"/>
      <c r="O72" s="266"/>
    </row>
    <row r="73" spans="1:15" ht="20.100000000000001" customHeight="1" x14ac:dyDescent="0.15">
      <c r="A73" s="196"/>
      <c r="B73" s="196"/>
      <c r="C73" s="197"/>
      <c r="D73" s="198"/>
      <c r="E73" s="198"/>
      <c r="F73" s="198"/>
      <c r="G73" s="198"/>
      <c r="H73" s="198"/>
      <c r="I73" s="198"/>
      <c r="J73" s="198"/>
      <c r="K73" s="198"/>
      <c r="L73" s="198"/>
      <c r="M73" s="199"/>
      <c r="N73" s="266"/>
      <c r="O73" s="266"/>
    </row>
    <row r="74" spans="1:15" ht="20.100000000000001" customHeight="1" x14ac:dyDescent="0.15">
      <c r="A74" s="196"/>
      <c r="B74" s="196"/>
      <c r="C74" s="197"/>
      <c r="D74" s="198"/>
      <c r="E74" s="198"/>
      <c r="F74" s="198"/>
      <c r="G74" s="198"/>
      <c r="H74" s="198"/>
      <c r="I74" s="198"/>
      <c r="J74" s="198"/>
      <c r="K74" s="198"/>
      <c r="L74" s="198"/>
      <c r="M74" s="199"/>
      <c r="N74" s="266"/>
      <c r="O74" s="266"/>
    </row>
    <row r="75" spans="1:15" ht="20.100000000000001" customHeight="1" x14ac:dyDescent="0.15">
      <c r="A75" s="196"/>
      <c r="B75" s="196"/>
      <c r="C75" s="197"/>
      <c r="D75" s="198"/>
      <c r="E75" s="198"/>
      <c r="F75" s="198"/>
      <c r="G75" s="198"/>
      <c r="H75" s="198"/>
      <c r="I75" s="198"/>
      <c r="J75" s="198"/>
      <c r="K75" s="198"/>
      <c r="L75" s="198"/>
      <c r="M75" s="199"/>
      <c r="N75" s="266"/>
      <c r="O75" s="266"/>
    </row>
    <row r="76" spans="1:15" ht="20.100000000000001" customHeight="1" x14ac:dyDescent="0.15">
      <c r="A76" s="196"/>
      <c r="B76" s="196"/>
      <c r="C76" s="197"/>
      <c r="D76" s="198"/>
      <c r="E76" s="198"/>
      <c r="F76" s="198"/>
      <c r="G76" s="198"/>
      <c r="H76" s="198"/>
      <c r="I76" s="198"/>
      <c r="J76" s="198"/>
      <c r="K76" s="198"/>
      <c r="L76" s="198"/>
      <c r="M76" s="199"/>
      <c r="N76" s="266"/>
      <c r="O76" s="266"/>
    </row>
    <row r="77" spans="1:15" ht="20.100000000000001" customHeight="1" x14ac:dyDescent="0.15">
      <c r="A77" s="196"/>
      <c r="B77" s="196"/>
      <c r="C77" s="197"/>
      <c r="D77" s="198"/>
      <c r="E77" s="198"/>
      <c r="F77" s="198"/>
      <c r="G77" s="198"/>
      <c r="H77" s="198"/>
      <c r="I77" s="198"/>
      <c r="J77" s="198"/>
      <c r="K77" s="198"/>
      <c r="L77" s="198"/>
      <c r="M77" s="199"/>
      <c r="N77" s="266"/>
      <c r="O77" s="266"/>
    </row>
  </sheetData>
  <mergeCells count="77">
    <mergeCell ref="Q29:R29"/>
    <mergeCell ref="Q30:R30"/>
    <mergeCell ref="Q31:R31"/>
    <mergeCell ref="Q24:R24"/>
    <mergeCell ref="Q25:R25"/>
    <mergeCell ref="Q26:R26"/>
    <mergeCell ref="Q27:R27"/>
    <mergeCell ref="Q28:R28"/>
    <mergeCell ref="Q23:R23"/>
    <mergeCell ref="Q12:R12"/>
    <mergeCell ref="Q13:R13"/>
    <mergeCell ref="Q14:R14"/>
    <mergeCell ref="Q15:R15"/>
    <mergeCell ref="Q16:R16"/>
    <mergeCell ref="Q17:R17"/>
    <mergeCell ref="Q18:R18"/>
    <mergeCell ref="Q19:R19"/>
    <mergeCell ref="Q20:R20"/>
    <mergeCell ref="Q21:R21"/>
    <mergeCell ref="Q22:R22"/>
    <mergeCell ref="Q6:R6"/>
    <mergeCell ref="Q7:R7"/>
    <mergeCell ref="Q8:R8"/>
    <mergeCell ref="Q9:R9"/>
    <mergeCell ref="Q10:R10"/>
    <mergeCell ref="Q11:R11"/>
    <mergeCell ref="N73:O73"/>
    <mergeCell ref="N74:O74"/>
    <mergeCell ref="N75:O75"/>
    <mergeCell ref="N76:O76"/>
    <mergeCell ref="N65:O65"/>
    <mergeCell ref="N66:O66"/>
    <mergeCell ref="N55:O55"/>
    <mergeCell ref="N56:O56"/>
    <mergeCell ref="N57:O57"/>
    <mergeCell ref="N58:O58"/>
    <mergeCell ref="N59:O59"/>
    <mergeCell ref="N60:O60"/>
    <mergeCell ref="N49:O49"/>
    <mergeCell ref="N50:O50"/>
    <mergeCell ref="N51:O51"/>
    <mergeCell ref="N77:O77"/>
    <mergeCell ref="Q1:R1"/>
    <mergeCell ref="Q2:R2"/>
    <mergeCell ref="Q3:R3"/>
    <mergeCell ref="Q4:R4"/>
    <mergeCell ref="Q5:R5"/>
    <mergeCell ref="N67:O67"/>
    <mergeCell ref="N68:O68"/>
    <mergeCell ref="N69:O69"/>
    <mergeCell ref="N70:O70"/>
    <mergeCell ref="N71:O71"/>
    <mergeCell ref="N72:O72"/>
    <mergeCell ref="N61:O61"/>
    <mergeCell ref="N62:O62"/>
    <mergeCell ref="N63:O63"/>
    <mergeCell ref="N64:O64"/>
    <mergeCell ref="N52:O52"/>
    <mergeCell ref="N53:O53"/>
    <mergeCell ref="N54:O54"/>
    <mergeCell ref="N43:O43"/>
    <mergeCell ref="N44:O44"/>
    <mergeCell ref="N45:O45"/>
    <mergeCell ref="N46:O46"/>
    <mergeCell ref="N47:O47"/>
    <mergeCell ref="N48:O48"/>
    <mergeCell ref="N42:O42"/>
    <mergeCell ref="N32:O32"/>
    <mergeCell ref="N33:O33"/>
    <mergeCell ref="N34:O34"/>
    <mergeCell ref="N35:O35"/>
    <mergeCell ref="N36:O36"/>
    <mergeCell ref="N37:O37"/>
    <mergeCell ref="N38:O38"/>
    <mergeCell ref="N39:O39"/>
    <mergeCell ref="N40:O40"/>
    <mergeCell ref="N41:O4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O88"/>
  <sheetViews>
    <sheetView workbookViewId="0">
      <selection activeCell="F9" sqref="F9"/>
    </sheetView>
  </sheetViews>
  <sheetFormatPr defaultRowHeight="20.100000000000001" customHeight="1" x14ac:dyDescent="0.15"/>
  <cols>
    <col min="1" max="1" width="13.77734375" customWidth="1"/>
    <col min="2" max="2" width="34.5546875" customWidth="1"/>
    <col min="3" max="15" width="21" customWidth="1"/>
  </cols>
  <sheetData>
    <row r="1" spans="1:15" ht="20.100000000000001" customHeight="1" x14ac:dyDescent="0.15">
      <c r="A1" s="203" t="s">
        <v>359</v>
      </c>
      <c r="B1" s="203" t="s">
        <v>141</v>
      </c>
      <c r="C1" s="195" t="s">
        <v>360</v>
      </c>
      <c r="D1" s="203" t="s">
        <v>361</v>
      </c>
      <c r="E1" s="203" t="s">
        <v>362</v>
      </c>
      <c r="F1" s="203" t="s">
        <v>363</v>
      </c>
      <c r="G1" s="203" t="s">
        <v>364</v>
      </c>
      <c r="H1" s="203" t="s">
        <v>365</v>
      </c>
      <c r="I1" s="203" t="s">
        <v>366</v>
      </c>
      <c r="J1" s="203" t="s">
        <v>367</v>
      </c>
      <c r="K1" s="203" t="s">
        <v>368</v>
      </c>
      <c r="L1" s="203" t="s">
        <v>14</v>
      </c>
      <c r="M1" s="203" t="s">
        <v>369</v>
      </c>
      <c r="N1" s="269" t="s">
        <v>370</v>
      </c>
      <c r="O1" s="269" t="s">
        <v>371</v>
      </c>
    </row>
    <row r="2" spans="1:15" ht="20.100000000000001" customHeight="1" x14ac:dyDescent="0.15">
      <c r="A2" s="196" t="s">
        <v>411</v>
      </c>
      <c r="B2" s="196" t="s">
        <v>373</v>
      </c>
      <c r="C2" s="197">
        <v>0</v>
      </c>
      <c r="D2" s="198">
        <v>0</v>
      </c>
      <c r="E2" s="198">
        <v>6091200</v>
      </c>
      <c r="F2" s="198">
        <v>2270300</v>
      </c>
      <c r="G2" s="198">
        <v>8361500</v>
      </c>
      <c r="H2" s="198">
        <v>0</v>
      </c>
      <c r="I2" s="198">
        <v>100000</v>
      </c>
      <c r="J2" s="198">
        <v>0</v>
      </c>
      <c r="K2" s="198">
        <v>0</v>
      </c>
      <c r="L2" s="198">
        <v>-2270300</v>
      </c>
      <c r="M2" s="199" t="s">
        <v>374</v>
      </c>
      <c r="N2" s="266" t="s">
        <v>463</v>
      </c>
      <c r="O2" s="266" t="s">
        <v>375</v>
      </c>
    </row>
    <row r="3" spans="1:15" ht="20.100000000000001" customHeight="1" x14ac:dyDescent="0.15">
      <c r="A3" s="196" t="s">
        <v>411</v>
      </c>
      <c r="B3" s="196" t="s">
        <v>376</v>
      </c>
      <c r="C3" s="197">
        <v>0</v>
      </c>
      <c r="D3" s="198">
        <v>0</v>
      </c>
      <c r="E3" s="198">
        <v>6091200</v>
      </c>
      <c r="F3" s="198">
        <v>2270300</v>
      </c>
      <c r="G3" s="198">
        <v>8361500</v>
      </c>
      <c r="H3" s="198">
        <v>0</v>
      </c>
      <c r="I3" s="198">
        <v>100000</v>
      </c>
      <c r="J3" s="198">
        <v>0</v>
      </c>
      <c r="K3" s="198">
        <v>0</v>
      </c>
      <c r="L3" s="198">
        <v>-2270300</v>
      </c>
      <c r="M3" s="199" t="s">
        <v>374</v>
      </c>
      <c r="N3" s="266" t="s">
        <v>463</v>
      </c>
      <c r="O3" s="266" t="s">
        <v>375</v>
      </c>
    </row>
    <row r="4" spans="1:15" ht="20.100000000000001" customHeight="1" x14ac:dyDescent="0.15">
      <c r="A4" s="196" t="s">
        <v>411</v>
      </c>
      <c r="B4" s="196" t="s">
        <v>357</v>
      </c>
      <c r="C4" s="197">
        <v>0</v>
      </c>
      <c r="D4" s="198">
        <v>0</v>
      </c>
      <c r="E4" s="198">
        <v>6091200</v>
      </c>
      <c r="F4" s="198">
        <v>2270300</v>
      </c>
      <c r="G4" s="198">
        <v>8361500</v>
      </c>
      <c r="H4" s="198">
        <v>0</v>
      </c>
      <c r="I4" s="198">
        <v>100000</v>
      </c>
      <c r="J4" s="198">
        <v>0</v>
      </c>
      <c r="K4" s="198">
        <v>0</v>
      </c>
      <c r="L4" s="198">
        <v>-2270300</v>
      </c>
      <c r="M4" s="199" t="s">
        <v>374</v>
      </c>
      <c r="N4" s="266" t="s">
        <v>463</v>
      </c>
      <c r="O4" s="266" t="s">
        <v>375</v>
      </c>
    </row>
    <row r="5" spans="1:15" ht="20.100000000000001" customHeight="1" x14ac:dyDescent="0.15">
      <c r="A5" s="196" t="s">
        <v>411</v>
      </c>
      <c r="B5" s="196" t="s">
        <v>198</v>
      </c>
      <c r="C5" s="197">
        <v>0</v>
      </c>
      <c r="D5" s="198">
        <v>0</v>
      </c>
      <c r="E5" s="198">
        <v>2491200</v>
      </c>
      <c r="F5" s="198">
        <v>2270300</v>
      </c>
      <c r="G5" s="198">
        <v>4761500</v>
      </c>
      <c r="H5" s="198">
        <v>0</v>
      </c>
      <c r="I5" s="198">
        <v>100000</v>
      </c>
      <c r="J5" s="198">
        <v>0</v>
      </c>
      <c r="K5" s="198">
        <v>0</v>
      </c>
      <c r="L5" s="198">
        <v>-2270300</v>
      </c>
      <c r="M5" s="199" t="s">
        <v>374</v>
      </c>
      <c r="N5" s="266" t="s">
        <v>458</v>
      </c>
      <c r="O5" s="266" t="s">
        <v>375</v>
      </c>
    </row>
    <row r="6" spans="1:15" ht="20.100000000000001" customHeight="1" x14ac:dyDescent="0.15">
      <c r="A6" s="196" t="s">
        <v>411</v>
      </c>
      <c r="B6" s="196" t="s">
        <v>66</v>
      </c>
      <c r="C6" s="197">
        <v>0</v>
      </c>
      <c r="D6" s="198">
        <v>0</v>
      </c>
      <c r="E6" s="198">
        <v>2491200</v>
      </c>
      <c r="F6" s="198">
        <v>2270300</v>
      </c>
      <c r="G6" s="198">
        <v>4761500</v>
      </c>
      <c r="H6" s="198">
        <v>0</v>
      </c>
      <c r="I6" s="198">
        <v>100000</v>
      </c>
      <c r="J6" s="198">
        <v>0</v>
      </c>
      <c r="K6" s="198">
        <v>0</v>
      </c>
      <c r="L6" s="198">
        <v>-2270300</v>
      </c>
      <c r="M6" s="199" t="s">
        <v>374</v>
      </c>
      <c r="N6" s="266" t="s">
        <v>458</v>
      </c>
      <c r="O6" s="266" t="s">
        <v>375</v>
      </c>
    </row>
    <row r="7" spans="1:15" ht="20.100000000000001" customHeight="1" x14ac:dyDescent="0.15">
      <c r="A7" s="196" t="s">
        <v>411</v>
      </c>
      <c r="B7" s="196" t="s">
        <v>200</v>
      </c>
      <c r="C7" s="197">
        <v>0</v>
      </c>
      <c r="D7" s="198">
        <v>0</v>
      </c>
      <c r="E7" s="198">
        <v>2491200</v>
      </c>
      <c r="F7" s="198">
        <v>2270300</v>
      </c>
      <c r="G7" s="198">
        <v>4761500</v>
      </c>
      <c r="H7" s="198">
        <v>0</v>
      </c>
      <c r="I7" s="198">
        <v>100000</v>
      </c>
      <c r="J7" s="198">
        <v>0</v>
      </c>
      <c r="K7" s="198">
        <v>0</v>
      </c>
      <c r="L7" s="198">
        <v>-2270300</v>
      </c>
      <c r="M7" s="199" t="s">
        <v>374</v>
      </c>
      <c r="N7" s="266" t="s">
        <v>458</v>
      </c>
      <c r="O7" s="266" t="s">
        <v>375</v>
      </c>
    </row>
    <row r="8" spans="1:15" ht="20.100000000000001" customHeight="1" x14ac:dyDescent="0.15">
      <c r="A8" s="196" t="s">
        <v>411</v>
      </c>
      <c r="B8" s="196" t="s">
        <v>208</v>
      </c>
      <c r="C8" s="197">
        <v>0</v>
      </c>
      <c r="D8" s="198">
        <v>0</v>
      </c>
      <c r="E8" s="198">
        <v>3600000</v>
      </c>
      <c r="F8" s="198">
        <v>0</v>
      </c>
      <c r="G8" s="198">
        <v>3600000</v>
      </c>
      <c r="H8" s="198">
        <v>0</v>
      </c>
      <c r="I8" s="198">
        <v>0</v>
      </c>
      <c r="J8" s="198">
        <v>0</v>
      </c>
      <c r="K8" s="198">
        <v>0</v>
      </c>
      <c r="L8" s="198">
        <v>0</v>
      </c>
      <c r="M8" s="199" t="s">
        <v>374</v>
      </c>
      <c r="N8" s="266" t="s">
        <v>395</v>
      </c>
      <c r="O8" s="266" t="s">
        <v>375</v>
      </c>
    </row>
    <row r="9" spans="1:15" ht="20.100000000000001" customHeight="1" x14ac:dyDescent="0.15">
      <c r="A9" s="196" t="s">
        <v>411</v>
      </c>
      <c r="B9" s="196" t="s">
        <v>72</v>
      </c>
      <c r="C9" s="197">
        <v>0</v>
      </c>
      <c r="D9" s="198">
        <v>0</v>
      </c>
      <c r="E9" s="198">
        <v>3600000</v>
      </c>
      <c r="F9" s="198">
        <v>0</v>
      </c>
      <c r="G9" s="198">
        <v>3600000</v>
      </c>
      <c r="H9" s="198">
        <v>0</v>
      </c>
      <c r="I9" s="198">
        <v>0</v>
      </c>
      <c r="J9" s="198">
        <v>0</v>
      </c>
      <c r="K9" s="198">
        <v>0</v>
      </c>
      <c r="L9" s="198">
        <v>0</v>
      </c>
      <c r="M9" s="199" t="s">
        <v>374</v>
      </c>
      <c r="N9" s="266" t="s">
        <v>395</v>
      </c>
      <c r="O9" s="266" t="s">
        <v>375</v>
      </c>
    </row>
    <row r="10" spans="1:15" ht="20.100000000000001" customHeight="1" x14ac:dyDescent="0.15">
      <c r="A10" s="196" t="s">
        <v>411</v>
      </c>
      <c r="B10" s="196" t="s">
        <v>200</v>
      </c>
      <c r="C10" s="197">
        <v>0</v>
      </c>
      <c r="D10" s="198">
        <v>0</v>
      </c>
      <c r="E10" s="198">
        <v>3600000</v>
      </c>
      <c r="F10" s="198">
        <v>0</v>
      </c>
      <c r="G10" s="198">
        <v>3600000</v>
      </c>
      <c r="H10" s="198">
        <v>0</v>
      </c>
      <c r="I10" s="198">
        <v>0</v>
      </c>
      <c r="J10" s="198">
        <v>0</v>
      </c>
      <c r="K10" s="198">
        <v>0</v>
      </c>
      <c r="L10" s="198">
        <v>0</v>
      </c>
      <c r="M10" s="199" t="s">
        <v>374</v>
      </c>
      <c r="N10" s="266" t="s">
        <v>395</v>
      </c>
      <c r="O10" s="266" t="s">
        <v>375</v>
      </c>
    </row>
    <row r="11" spans="1:15" ht="20.100000000000001" customHeight="1" x14ac:dyDescent="0.15">
      <c r="A11" s="196" t="s">
        <v>412</v>
      </c>
      <c r="B11" s="196" t="s">
        <v>373</v>
      </c>
      <c r="C11" s="197">
        <v>0</v>
      </c>
      <c r="D11" s="198">
        <v>2274410</v>
      </c>
      <c r="E11" s="198">
        <v>3398410360</v>
      </c>
      <c r="F11" s="198">
        <v>0</v>
      </c>
      <c r="G11" s="198">
        <v>1423660</v>
      </c>
      <c r="H11" s="198">
        <v>0</v>
      </c>
      <c r="I11" s="198">
        <v>0</v>
      </c>
      <c r="J11" s="198">
        <v>0</v>
      </c>
      <c r="K11" s="198">
        <v>0</v>
      </c>
      <c r="L11" s="198">
        <v>3396986700</v>
      </c>
      <c r="M11" s="199" t="s">
        <v>374</v>
      </c>
      <c r="N11" s="266" t="s">
        <v>464</v>
      </c>
      <c r="O11" s="266" t="s">
        <v>375</v>
      </c>
    </row>
    <row r="12" spans="1:15" ht="20.100000000000001" customHeight="1" x14ac:dyDescent="0.15">
      <c r="A12" s="196" t="s">
        <v>412</v>
      </c>
      <c r="B12" s="196" t="s">
        <v>376</v>
      </c>
      <c r="C12" s="197">
        <v>0</v>
      </c>
      <c r="D12" s="198">
        <v>2274410</v>
      </c>
      <c r="E12" s="198">
        <v>3398410360</v>
      </c>
      <c r="F12" s="198">
        <v>0</v>
      </c>
      <c r="G12" s="198">
        <v>1423660</v>
      </c>
      <c r="H12" s="198">
        <v>0</v>
      </c>
      <c r="I12" s="198">
        <v>0</v>
      </c>
      <c r="J12" s="198">
        <v>0</v>
      </c>
      <c r="K12" s="198">
        <v>0</v>
      </c>
      <c r="L12" s="198">
        <v>3396986700</v>
      </c>
      <c r="M12" s="199" t="s">
        <v>374</v>
      </c>
      <c r="N12" s="266" t="s">
        <v>464</v>
      </c>
      <c r="O12" s="266" t="s">
        <v>375</v>
      </c>
    </row>
    <row r="13" spans="1:15" ht="20.100000000000001" customHeight="1" x14ac:dyDescent="0.15">
      <c r="A13" s="196" t="s">
        <v>412</v>
      </c>
      <c r="B13" s="196" t="s">
        <v>356</v>
      </c>
      <c r="C13" s="197">
        <v>0</v>
      </c>
      <c r="D13" s="198">
        <v>0</v>
      </c>
      <c r="E13" s="198">
        <v>3190120</v>
      </c>
      <c r="F13" s="198">
        <v>0</v>
      </c>
      <c r="G13" s="198">
        <v>0</v>
      </c>
      <c r="H13" s="198">
        <v>0</v>
      </c>
      <c r="I13" s="198">
        <v>0</v>
      </c>
      <c r="J13" s="198">
        <v>0</v>
      </c>
      <c r="K13" s="198">
        <v>0</v>
      </c>
      <c r="L13" s="198">
        <v>3190120</v>
      </c>
      <c r="M13" s="199" t="s">
        <v>374</v>
      </c>
      <c r="N13" s="266" t="s">
        <v>374</v>
      </c>
      <c r="O13" s="266" t="s">
        <v>375</v>
      </c>
    </row>
    <row r="14" spans="1:15" ht="20.100000000000001" customHeight="1" x14ac:dyDescent="0.15">
      <c r="A14" s="196" t="s">
        <v>412</v>
      </c>
      <c r="B14" s="196" t="s">
        <v>188</v>
      </c>
      <c r="C14" s="197">
        <v>0</v>
      </c>
      <c r="D14" s="198">
        <v>0</v>
      </c>
      <c r="E14" s="198">
        <v>3190120</v>
      </c>
      <c r="F14" s="198">
        <v>0</v>
      </c>
      <c r="G14" s="198">
        <v>0</v>
      </c>
      <c r="H14" s="198">
        <v>0</v>
      </c>
      <c r="I14" s="198">
        <v>0</v>
      </c>
      <c r="J14" s="198">
        <v>0</v>
      </c>
      <c r="K14" s="198">
        <v>0</v>
      </c>
      <c r="L14" s="198">
        <v>3190120</v>
      </c>
      <c r="M14" s="199" t="s">
        <v>374</v>
      </c>
      <c r="N14" s="266" t="s">
        <v>374</v>
      </c>
      <c r="O14" s="266" t="s">
        <v>375</v>
      </c>
    </row>
    <row r="15" spans="1:15" ht="20.100000000000001" customHeight="1" x14ac:dyDescent="0.15">
      <c r="A15" s="196" t="s">
        <v>412</v>
      </c>
      <c r="B15" s="196" t="s">
        <v>47</v>
      </c>
      <c r="C15" s="197">
        <v>0</v>
      </c>
      <c r="D15" s="198">
        <v>0</v>
      </c>
      <c r="E15" s="198">
        <v>3190120</v>
      </c>
      <c r="F15" s="198">
        <v>0</v>
      </c>
      <c r="G15" s="198">
        <v>0</v>
      </c>
      <c r="H15" s="198">
        <v>0</v>
      </c>
      <c r="I15" s="198">
        <v>0</v>
      </c>
      <c r="J15" s="198">
        <v>0</v>
      </c>
      <c r="K15" s="198">
        <v>0</v>
      </c>
      <c r="L15" s="198">
        <v>3190120</v>
      </c>
      <c r="M15" s="199" t="s">
        <v>374</v>
      </c>
      <c r="N15" s="266" t="s">
        <v>374</v>
      </c>
      <c r="O15" s="266" t="s">
        <v>375</v>
      </c>
    </row>
    <row r="16" spans="1:15" ht="20.100000000000001" customHeight="1" x14ac:dyDescent="0.15">
      <c r="A16" s="196" t="s">
        <v>412</v>
      </c>
      <c r="B16" s="196" t="s">
        <v>189</v>
      </c>
      <c r="C16" s="197">
        <v>0</v>
      </c>
      <c r="D16" s="198">
        <v>0</v>
      </c>
      <c r="E16" s="198">
        <v>3190120</v>
      </c>
      <c r="F16" s="198">
        <v>0</v>
      </c>
      <c r="G16" s="198">
        <v>0</v>
      </c>
      <c r="H16" s="198">
        <v>0</v>
      </c>
      <c r="I16" s="198">
        <v>0</v>
      </c>
      <c r="J16" s="198">
        <v>0</v>
      </c>
      <c r="K16" s="198">
        <v>0</v>
      </c>
      <c r="L16" s="198">
        <v>3190120</v>
      </c>
      <c r="M16" s="199" t="s">
        <v>374</v>
      </c>
      <c r="N16" s="266" t="s">
        <v>374</v>
      </c>
      <c r="O16" s="266" t="s">
        <v>375</v>
      </c>
    </row>
    <row r="17" spans="1:15" ht="20.100000000000001" customHeight="1" x14ac:dyDescent="0.15">
      <c r="A17" s="196" t="s">
        <v>412</v>
      </c>
      <c r="B17" s="196" t="s">
        <v>357</v>
      </c>
      <c r="C17" s="197">
        <v>0</v>
      </c>
      <c r="D17" s="198">
        <v>2274410</v>
      </c>
      <c r="E17" s="198">
        <v>3395220240</v>
      </c>
      <c r="F17" s="198">
        <v>0</v>
      </c>
      <c r="G17" s="198">
        <v>1423660</v>
      </c>
      <c r="H17" s="198">
        <v>0</v>
      </c>
      <c r="I17" s="198">
        <v>0</v>
      </c>
      <c r="J17" s="198">
        <v>0</v>
      </c>
      <c r="K17" s="198">
        <v>0</v>
      </c>
      <c r="L17" s="198">
        <v>3393796580</v>
      </c>
      <c r="M17" s="199" t="s">
        <v>374</v>
      </c>
      <c r="N17" s="266" t="s">
        <v>464</v>
      </c>
      <c r="O17" s="266" t="s">
        <v>375</v>
      </c>
    </row>
    <row r="18" spans="1:15" ht="20.100000000000001" customHeight="1" x14ac:dyDescent="0.15">
      <c r="A18" s="196" t="s">
        <v>412</v>
      </c>
      <c r="B18" s="196" t="s">
        <v>198</v>
      </c>
      <c r="C18" s="197">
        <v>0</v>
      </c>
      <c r="D18" s="198">
        <v>2274410</v>
      </c>
      <c r="E18" s="198">
        <v>10136820</v>
      </c>
      <c r="F18" s="198">
        <v>0</v>
      </c>
      <c r="G18" s="198">
        <v>1093660</v>
      </c>
      <c r="H18" s="198">
        <v>0</v>
      </c>
      <c r="I18" s="198">
        <v>0</v>
      </c>
      <c r="J18" s="198">
        <v>0</v>
      </c>
      <c r="K18" s="198">
        <v>0</v>
      </c>
      <c r="L18" s="198">
        <v>9043160</v>
      </c>
      <c r="M18" s="199" t="s">
        <v>374</v>
      </c>
      <c r="N18" s="266" t="s">
        <v>459</v>
      </c>
      <c r="O18" s="266" t="s">
        <v>375</v>
      </c>
    </row>
    <row r="19" spans="1:15" ht="20.100000000000001" customHeight="1" x14ac:dyDescent="0.15">
      <c r="A19" s="196" t="s">
        <v>412</v>
      </c>
      <c r="B19" s="196" t="s">
        <v>70</v>
      </c>
      <c r="C19" s="197">
        <v>0</v>
      </c>
      <c r="D19" s="198">
        <v>2274410</v>
      </c>
      <c r="E19" s="198">
        <v>10136820</v>
      </c>
      <c r="F19" s="198">
        <v>0</v>
      </c>
      <c r="G19" s="198">
        <v>1093660</v>
      </c>
      <c r="H19" s="198">
        <v>0</v>
      </c>
      <c r="I19" s="198">
        <v>0</v>
      </c>
      <c r="J19" s="198">
        <v>0</v>
      </c>
      <c r="K19" s="198">
        <v>0</v>
      </c>
      <c r="L19" s="198">
        <v>9043160</v>
      </c>
      <c r="M19" s="199" t="s">
        <v>374</v>
      </c>
      <c r="N19" s="266" t="s">
        <v>459</v>
      </c>
      <c r="O19" s="266" t="s">
        <v>375</v>
      </c>
    </row>
    <row r="20" spans="1:15" ht="20.100000000000001" customHeight="1" x14ac:dyDescent="0.15">
      <c r="A20" s="196" t="s">
        <v>412</v>
      </c>
      <c r="B20" s="196" t="s">
        <v>207</v>
      </c>
      <c r="C20" s="197">
        <v>0</v>
      </c>
      <c r="D20" s="198">
        <v>2274410</v>
      </c>
      <c r="E20" s="198">
        <v>10136820</v>
      </c>
      <c r="F20" s="198">
        <v>0</v>
      </c>
      <c r="G20" s="198">
        <v>1093660</v>
      </c>
      <c r="H20" s="198">
        <v>0</v>
      </c>
      <c r="I20" s="198">
        <v>0</v>
      </c>
      <c r="J20" s="198">
        <v>0</v>
      </c>
      <c r="K20" s="198">
        <v>0</v>
      </c>
      <c r="L20" s="198">
        <v>9043160</v>
      </c>
      <c r="M20" s="199" t="s">
        <v>374</v>
      </c>
      <c r="N20" s="266" t="s">
        <v>459</v>
      </c>
      <c r="O20" s="266" t="s">
        <v>375</v>
      </c>
    </row>
    <row r="21" spans="1:15" ht="20.100000000000001" customHeight="1" x14ac:dyDescent="0.15">
      <c r="A21" s="196" t="s">
        <v>412</v>
      </c>
      <c r="B21" s="196" t="s">
        <v>208</v>
      </c>
      <c r="C21" s="197">
        <v>0</v>
      </c>
      <c r="D21" s="198">
        <v>0</v>
      </c>
      <c r="E21" s="198">
        <v>3385083420</v>
      </c>
      <c r="F21" s="198">
        <v>0</v>
      </c>
      <c r="G21" s="198">
        <v>330000</v>
      </c>
      <c r="H21" s="198">
        <v>0</v>
      </c>
      <c r="I21" s="198">
        <v>0</v>
      </c>
      <c r="J21" s="198">
        <v>0</v>
      </c>
      <c r="K21" s="198">
        <v>0</v>
      </c>
      <c r="L21" s="198">
        <v>3384753420</v>
      </c>
      <c r="M21" s="199" t="s">
        <v>374</v>
      </c>
      <c r="N21" s="266" t="s">
        <v>465</v>
      </c>
      <c r="O21" s="266" t="s">
        <v>375</v>
      </c>
    </row>
    <row r="22" spans="1:15" ht="20.100000000000001" customHeight="1" x14ac:dyDescent="0.15">
      <c r="A22" s="196" t="s">
        <v>412</v>
      </c>
      <c r="B22" s="196" t="s">
        <v>72</v>
      </c>
      <c r="C22" s="197">
        <v>0</v>
      </c>
      <c r="D22" s="198">
        <v>0</v>
      </c>
      <c r="E22" s="198">
        <v>3385083420</v>
      </c>
      <c r="F22" s="198">
        <v>0</v>
      </c>
      <c r="G22" s="198">
        <v>330000</v>
      </c>
      <c r="H22" s="198">
        <v>0</v>
      </c>
      <c r="I22" s="198">
        <v>0</v>
      </c>
      <c r="J22" s="198">
        <v>0</v>
      </c>
      <c r="K22" s="198">
        <v>0</v>
      </c>
      <c r="L22" s="198">
        <v>3384753420</v>
      </c>
      <c r="M22" s="199" t="s">
        <v>374</v>
      </c>
      <c r="N22" s="266" t="s">
        <v>465</v>
      </c>
      <c r="O22" s="266" t="s">
        <v>375</v>
      </c>
    </row>
    <row r="23" spans="1:15" ht="20.100000000000001" customHeight="1" x14ac:dyDescent="0.15">
      <c r="A23" s="196" t="s">
        <v>412</v>
      </c>
      <c r="B23" s="196" t="s">
        <v>189</v>
      </c>
      <c r="C23" s="197">
        <v>0</v>
      </c>
      <c r="D23" s="198">
        <v>0</v>
      </c>
      <c r="E23" s="198">
        <v>6975260</v>
      </c>
      <c r="F23" s="198">
        <v>0</v>
      </c>
      <c r="G23" s="198">
        <v>0</v>
      </c>
      <c r="H23" s="198">
        <v>0</v>
      </c>
      <c r="I23" s="198">
        <v>0</v>
      </c>
      <c r="J23" s="198">
        <v>0</v>
      </c>
      <c r="K23" s="198">
        <v>0</v>
      </c>
      <c r="L23" s="198">
        <v>6975260</v>
      </c>
      <c r="M23" s="199" t="s">
        <v>374</v>
      </c>
      <c r="N23" s="266" t="s">
        <v>374</v>
      </c>
      <c r="O23" s="266" t="s">
        <v>375</v>
      </c>
    </row>
    <row r="24" spans="1:15" ht="20.100000000000001" customHeight="1" x14ac:dyDescent="0.15">
      <c r="A24" s="196" t="s">
        <v>412</v>
      </c>
      <c r="B24" s="196" t="s">
        <v>190</v>
      </c>
      <c r="C24" s="197">
        <v>0</v>
      </c>
      <c r="D24" s="198">
        <v>0</v>
      </c>
      <c r="E24" s="198">
        <v>1552980</v>
      </c>
      <c r="F24" s="198">
        <v>0</v>
      </c>
      <c r="G24" s="198">
        <v>0</v>
      </c>
      <c r="H24" s="198">
        <v>0</v>
      </c>
      <c r="I24" s="198">
        <v>0</v>
      </c>
      <c r="J24" s="198">
        <v>0</v>
      </c>
      <c r="K24" s="198">
        <v>0</v>
      </c>
      <c r="L24" s="198">
        <v>1552980</v>
      </c>
      <c r="M24" s="199" t="s">
        <v>374</v>
      </c>
      <c r="N24" s="266" t="s">
        <v>374</v>
      </c>
      <c r="O24" s="266" t="s">
        <v>375</v>
      </c>
    </row>
    <row r="25" spans="1:15" ht="20.100000000000001" customHeight="1" x14ac:dyDescent="0.15">
      <c r="A25" s="196" t="s">
        <v>412</v>
      </c>
      <c r="B25" s="196" t="s">
        <v>207</v>
      </c>
      <c r="C25" s="197">
        <v>0</v>
      </c>
      <c r="D25" s="198">
        <v>0</v>
      </c>
      <c r="E25" s="198">
        <v>303951180</v>
      </c>
      <c r="F25" s="198">
        <v>0</v>
      </c>
      <c r="G25" s="198">
        <v>330000</v>
      </c>
      <c r="H25" s="198">
        <v>0</v>
      </c>
      <c r="I25" s="198">
        <v>0</v>
      </c>
      <c r="J25" s="198">
        <v>0</v>
      </c>
      <c r="K25" s="198">
        <v>0</v>
      </c>
      <c r="L25" s="198">
        <v>303621180</v>
      </c>
      <c r="M25" s="199" t="s">
        <v>374</v>
      </c>
      <c r="N25" s="266" t="s">
        <v>413</v>
      </c>
      <c r="O25" s="266" t="s">
        <v>375</v>
      </c>
    </row>
    <row r="26" spans="1:15" ht="20.100000000000001" customHeight="1" x14ac:dyDescent="0.15">
      <c r="A26" s="196" t="s">
        <v>412</v>
      </c>
      <c r="B26" s="196" t="s">
        <v>333</v>
      </c>
      <c r="C26" s="197">
        <v>0</v>
      </c>
      <c r="D26" s="198">
        <v>0</v>
      </c>
      <c r="E26" s="198">
        <v>2477242000</v>
      </c>
      <c r="F26" s="198">
        <v>0</v>
      </c>
      <c r="G26" s="198">
        <v>0</v>
      </c>
      <c r="H26" s="198">
        <v>0</v>
      </c>
      <c r="I26" s="198">
        <v>0</v>
      </c>
      <c r="J26" s="198">
        <v>0</v>
      </c>
      <c r="K26" s="198">
        <v>0</v>
      </c>
      <c r="L26" s="198">
        <v>2477242000</v>
      </c>
      <c r="M26" s="199" t="s">
        <v>374</v>
      </c>
      <c r="N26" s="266" t="s">
        <v>374</v>
      </c>
      <c r="O26" s="266" t="s">
        <v>375</v>
      </c>
    </row>
    <row r="27" spans="1:15" ht="20.100000000000001" customHeight="1" x14ac:dyDescent="0.15">
      <c r="A27" s="196" t="s">
        <v>412</v>
      </c>
      <c r="B27" s="196" t="s">
        <v>291</v>
      </c>
      <c r="C27" s="197">
        <v>0</v>
      </c>
      <c r="D27" s="198">
        <v>0</v>
      </c>
      <c r="E27" s="198">
        <v>595362000</v>
      </c>
      <c r="F27" s="198">
        <v>0</v>
      </c>
      <c r="G27" s="198">
        <v>0</v>
      </c>
      <c r="H27" s="198">
        <v>0</v>
      </c>
      <c r="I27" s="198">
        <v>0</v>
      </c>
      <c r="J27" s="198">
        <v>0</v>
      </c>
      <c r="K27" s="198">
        <v>0</v>
      </c>
      <c r="L27" s="198">
        <v>595362000</v>
      </c>
      <c r="M27" s="199" t="s">
        <v>374</v>
      </c>
      <c r="N27" s="266" t="s">
        <v>374</v>
      </c>
      <c r="O27" s="266" t="s">
        <v>375</v>
      </c>
    </row>
    <row r="28" spans="1:15" ht="20.100000000000001" customHeight="1" x14ac:dyDescent="0.15">
      <c r="A28" s="196" t="s">
        <v>414</v>
      </c>
      <c r="B28" s="196" t="s">
        <v>373</v>
      </c>
      <c r="C28" s="197">
        <v>0</v>
      </c>
      <c r="D28" s="198">
        <v>0</v>
      </c>
      <c r="E28" s="198">
        <v>859510500</v>
      </c>
      <c r="F28" s="198">
        <v>794807860</v>
      </c>
      <c r="G28" s="198">
        <v>859510500</v>
      </c>
      <c r="H28" s="198">
        <v>0</v>
      </c>
      <c r="I28" s="198">
        <v>0</v>
      </c>
      <c r="J28" s="198">
        <v>0</v>
      </c>
      <c r="K28" s="198">
        <v>0</v>
      </c>
      <c r="L28" s="198">
        <v>0</v>
      </c>
      <c r="M28" s="199" t="s">
        <v>374</v>
      </c>
      <c r="N28" s="266" t="s">
        <v>395</v>
      </c>
      <c r="O28" s="266" t="s">
        <v>375</v>
      </c>
    </row>
    <row r="29" spans="1:15" ht="20.100000000000001" customHeight="1" x14ac:dyDescent="0.15">
      <c r="A29" s="196" t="s">
        <v>414</v>
      </c>
      <c r="B29" s="196" t="s">
        <v>376</v>
      </c>
      <c r="C29" s="197">
        <v>0</v>
      </c>
      <c r="D29" s="198">
        <v>0</v>
      </c>
      <c r="E29" s="198">
        <v>859510500</v>
      </c>
      <c r="F29" s="198">
        <v>794807860</v>
      </c>
      <c r="G29" s="198">
        <v>859510500</v>
      </c>
      <c r="H29" s="198">
        <v>0</v>
      </c>
      <c r="I29" s="198">
        <v>0</v>
      </c>
      <c r="J29" s="198">
        <v>0</v>
      </c>
      <c r="K29" s="198">
        <v>0</v>
      </c>
      <c r="L29" s="198">
        <v>0</v>
      </c>
      <c r="M29" s="199" t="s">
        <v>374</v>
      </c>
      <c r="N29" s="266" t="s">
        <v>395</v>
      </c>
      <c r="O29" s="266" t="s">
        <v>375</v>
      </c>
    </row>
    <row r="30" spans="1:15" ht="20.100000000000001" customHeight="1" x14ac:dyDescent="0.15">
      <c r="A30" s="196" t="s">
        <v>414</v>
      </c>
      <c r="B30" s="196" t="s">
        <v>356</v>
      </c>
      <c r="C30" s="197">
        <v>0</v>
      </c>
      <c r="D30" s="198">
        <v>0</v>
      </c>
      <c r="E30" s="198">
        <v>64702640</v>
      </c>
      <c r="F30" s="198">
        <v>0</v>
      </c>
      <c r="G30" s="198">
        <v>64702640</v>
      </c>
      <c r="H30" s="198">
        <v>0</v>
      </c>
      <c r="I30" s="198">
        <v>0</v>
      </c>
      <c r="J30" s="198">
        <v>0</v>
      </c>
      <c r="K30" s="198">
        <v>0</v>
      </c>
      <c r="L30" s="198">
        <v>0</v>
      </c>
      <c r="M30" s="199" t="s">
        <v>374</v>
      </c>
      <c r="N30" s="266" t="s">
        <v>395</v>
      </c>
      <c r="O30" s="266" t="s">
        <v>375</v>
      </c>
    </row>
    <row r="31" spans="1:15" ht="20.100000000000001" customHeight="1" x14ac:dyDescent="0.15">
      <c r="A31" s="196" t="s">
        <v>414</v>
      </c>
      <c r="B31" s="196" t="s">
        <v>188</v>
      </c>
      <c r="C31" s="197">
        <v>0</v>
      </c>
      <c r="D31" s="198">
        <v>0</v>
      </c>
      <c r="E31" s="198">
        <v>64702640</v>
      </c>
      <c r="F31" s="198">
        <v>0</v>
      </c>
      <c r="G31" s="198">
        <v>64702640</v>
      </c>
      <c r="H31" s="198">
        <v>0</v>
      </c>
      <c r="I31" s="198">
        <v>0</v>
      </c>
      <c r="J31" s="198">
        <v>0</v>
      </c>
      <c r="K31" s="198">
        <v>0</v>
      </c>
      <c r="L31" s="198">
        <v>0</v>
      </c>
      <c r="M31" s="199" t="s">
        <v>374</v>
      </c>
      <c r="N31" s="266" t="s">
        <v>395</v>
      </c>
      <c r="O31" s="266" t="s">
        <v>375</v>
      </c>
    </row>
    <row r="32" spans="1:15" ht="20.100000000000001" customHeight="1" x14ac:dyDescent="0.15">
      <c r="A32" s="196" t="s">
        <v>414</v>
      </c>
      <c r="B32" s="196" t="s">
        <v>47</v>
      </c>
      <c r="C32" s="197">
        <v>0</v>
      </c>
      <c r="D32" s="198">
        <v>0</v>
      </c>
      <c r="E32" s="198">
        <v>64702640</v>
      </c>
      <c r="F32" s="198">
        <v>0</v>
      </c>
      <c r="G32" s="198">
        <v>64702640</v>
      </c>
      <c r="H32" s="198">
        <v>0</v>
      </c>
      <c r="I32" s="198">
        <v>0</v>
      </c>
      <c r="J32" s="198">
        <v>0</v>
      </c>
      <c r="K32" s="198">
        <v>0</v>
      </c>
      <c r="L32" s="198">
        <v>0</v>
      </c>
      <c r="M32" s="199" t="s">
        <v>374</v>
      </c>
      <c r="N32" s="266" t="s">
        <v>395</v>
      </c>
      <c r="O32" s="266" t="s">
        <v>375</v>
      </c>
    </row>
    <row r="33" spans="1:15" ht="20.100000000000001" customHeight="1" x14ac:dyDescent="0.15">
      <c r="A33" s="196" t="s">
        <v>414</v>
      </c>
      <c r="B33" s="196" t="s">
        <v>189</v>
      </c>
      <c r="C33" s="197">
        <v>0</v>
      </c>
      <c r="D33" s="198">
        <v>0</v>
      </c>
      <c r="E33" s="198">
        <v>64702640</v>
      </c>
      <c r="F33" s="198">
        <v>0</v>
      </c>
      <c r="G33" s="198">
        <v>64702640</v>
      </c>
      <c r="H33" s="198">
        <v>0</v>
      </c>
      <c r="I33" s="198">
        <v>0</v>
      </c>
      <c r="J33" s="198">
        <v>0</v>
      </c>
      <c r="K33" s="198">
        <v>0</v>
      </c>
      <c r="L33" s="198">
        <v>0</v>
      </c>
      <c r="M33" s="199" t="s">
        <v>374</v>
      </c>
      <c r="N33" s="266" t="s">
        <v>395</v>
      </c>
      <c r="O33" s="266" t="s">
        <v>375</v>
      </c>
    </row>
    <row r="34" spans="1:15" ht="20.100000000000001" customHeight="1" x14ac:dyDescent="0.15">
      <c r="A34" s="196" t="s">
        <v>414</v>
      </c>
      <c r="B34" s="196" t="s">
        <v>380</v>
      </c>
      <c r="C34" s="197">
        <v>0</v>
      </c>
      <c r="D34" s="198">
        <v>0</v>
      </c>
      <c r="E34" s="198">
        <v>794807860</v>
      </c>
      <c r="F34" s="198">
        <v>794807860</v>
      </c>
      <c r="G34" s="198">
        <v>794807860</v>
      </c>
      <c r="H34" s="198">
        <v>0</v>
      </c>
      <c r="I34" s="198">
        <v>0</v>
      </c>
      <c r="J34" s="198">
        <v>0</v>
      </c>
      <c r="K34" s="198">
        <v>0</v>
      </c>
      <c r="L34" s="198">
        <v>0</v>
      </c>
      <c r="M34" s="199" t="s">
        <v>374</v>
      </c>
      <c r="N34" s="266" t="s">
        <v>395</v>
      </c>
      <c r="O34" s="266" t="s">
        <v>375</v>
      </c>
    </row>
    <row r="35" spans="1:15" ht="20.100000000000001" customHeight="1" x14ac:dyDescent="0.15">
      <c r="A35" s="196" t="s">
        <v>414</v>
      </c>
      <c r="B35" s="196" t="s">
        <v>309</v>
      </c>
      <c r="C35" s="197">
        <v>0</v>
      </c>
      <c r="D35" s="198">
        <v>0</v>
      </c>
      <c r="E35" s="198">
        <v>794807860</v>
      </c>
      <c r="F35" s="198">
        <v>794807860</v>
      </c>
      <c r="G35" s="198">
        <v>794807860</v>
      </c>
      <c r="H35" s="198">
        <v>0</v>
      </c>
      <c r="I35" s="198">
        <v>0</v>
      </c>
      <c r="J35" s="198">
        <v>0</v>
      </c>
      <c r="K35" s="198">
        <v>0</v>
      </c>
      <c r="L35" s="198">
        <v>0</v>
      </c>
      <c r="M35" s="199" t="s">
        <v>374</v>
      </c>
      <c r="N35" s="266" t="s">
        <v>395</v>
      </c>
      <c r="O35" s="266" t="s">
        <v>375</v>
      </c>
    </row>
    <row r="36" spans="1:15" ht="20.100000000000001" customHeight="1" x14ac:dyDescent="0.15">
      <c r="A36" s="196" t="s">
        <v>414</v>
      </c>
      <c r="B36" s="196" t="s">
        <v>85</v>
      </c>
      <c r="C36" s="197">
        <v>0</v>
      </c>
      <c r="D36" s="198">
        <v>0</v>
      </c>
      <c r="E36" s="198">
        <v>794807860</v>
      </c>
      <c r="F36" s="198">
        <v>794807860</v>
      </c>
      <c r="G36" s="198">
        <v>794807860</v>
      </c>
      <c r="H36" s="198">
        <v>0</v>
      </c>
      <c r="I36" s="198">
        <v>0</v>
      </c>
      <c r="J36" s="198">
        <v>0</v>
      </c>
      <c r="K36" s="198">
        <v>0</v>
      </c>
      <c r="L36" s="198">
        <v>0</v>
      </c>
      <c r="M36" s="199" t="s">
        <v>374</v>
      </c>
      <c r="N36" s="266" t="s">
        <v>395</v>
      </c>
      <c r="O36" s="266" t="s">
        <v>375</v>
      </c>
    </row>
    <row r="37" spans="1:15" ht="20.100000000000001" customHeight="1" x14ac:dyDescent="0.15">
      <c r="A37" s="196" t="s">
        <v>414</v>
      </c>
      <c r="B37" s="196" t="s">
        <v>399</v>
      </c>
      <c r="C37" s="197">
        <v>0</v>
      </c>
      <c r="D37" s="198">
        <v>0</v>
      </c>
      <c r="E37" s="198">
        <v>794807860</v>
      </c>
      <c r="F37" s="198">
        <v>794807860</v>
      </c>
      <c r="G37" s="198">
        <v>794807860</v>
      </c>
      <c r="H37" s="198">
        <v>0</v>
      </c>
      <c r="I37" s="198">
        <v>0</v>
      </c>
      <c r="J37" s="198">
        <v>0</v>
      </c>
      <c r="K37" s="198">
        <v>0</v>
      </c>
      <c r="L37" s="198">
        <v>0</v>
      </c>
      <c r="M37" s="199" t="s">
        <v>374</v>
      </c>
      <c r="N37" s="266" t="s">
        <v>395</v>
      </c>
      <c r="O37" s="266" t="s">
        <v>375</v>
      </c>
    </row>
    <row r="38" spans="1:15" ht="20.100000000000001" customHeight="1" x14ac:dyDescent="0.15">
      <c r="A38" s="196" t="s">
        <v>382</v>
      </c>
      <c r="B38" s="196" t="s">
        <v>373</v>
      </c>
      <c r="C38" s="197">
        <v>0</v>
      </c>
      <c r="D38" s="198">
        <v>0</v>
      </c>
      <c r="E38" s="198">
        <v>-32539830</v>
      </c>
      <c r="F38" s="198">
        <v>0</v>
      </c>
      <c r="G38" s="198">
        <v>0</v>
      </c>
      <c r="H38" s="198">
        <v>0</v>
      </c>
      <c r="I38" s="198">
        <v>0</v>
      </c>
      <c r="J38" s="198">
        <v>0</v>
      </c>
      <c r="K38" s="198">
        <v>0</v>
      </c>
      <c r="L38" s="198">
        <v>-32539830</v>
      </c>
      <c r="M38" s="199" t="s">
        <v>374</v>
      </c>
      <c r="N38" s="266" t="s">
        <v>374</v>
      </c>
      <c r="O38" s="266" t="s">
        <v>375</v>
      </c>
    </row>
    <row r="39" spans="1:15" ht="20.100000000000001" customHeight="1" x14ac:dyDescent="0.15">
      <c r="A39" s="196" t="s">
        <v>382</v>
      </c>
      <c r="B39" s="196" t="s">
        <v>376</v>
      </c>
      <c r="C39" s="197">
        <v>0</v>
      </c>
      <c r="D39" s="198">
        <v>0</v>
      </c>
      <c r="E39" s="198">
        <v>-32539830</v>
      </c>
      <c r="F39" s="198">
        <v>0</v>
      </c>
      <c r="G39" s="198">
        <v>0</v>
      </c>
      <c r="H39" s="198">
        <v>0</v>
      </c>
      <c r="I39" s="198">
        <v>0</v>
      </c>
      <c r="J39" s="198">
        <v>0</v>
      </c>
      <c r="K39" s="198">
        <v>0</v>
      </c>
      <c r="L39" s="198">
        <v>-32539830</v>
      </c>
      <c r="M39" s="199" t="s">
        <v>374</v>
      </c>
      <c r="N39" s="266" t="s">
        <v>374</v>
      </c>
      <c r="O39" s="266" t="s">
        <v>375</v>
      </c>
    </row>
    <row r="40" spans="1:15" ht="20.100000000000001" customHeight="1" x14ac:dyDescent="0.15">
      <c r="A40" s="196" t="s">
        <v>382</v>
      </c>
      <c r="B40" s="196" t="s">
        <v>357</v>
      </c>
      <c r="C40" s="197">
        <v>0</v>
      </c>
      <c r="D40" s="198">
        <v>0</v>
      </c>
      <c r="E40" s="198">
        <v>-32539830</v>
      </c>
      <c r="F40" s="198">
        <v>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-32539830</v>
      </c>
      <c r="M40" s="199" t="s">
        <v>374</v>
      </c>
      <c r="N40" s="266" t="s">
        <v>374</v>
      </c>
      <c r="O40" s="266" t="s">
        <v>375</v>
      </c>
    </row>
    <row r="41" spans="1:15" ht="20.100000000000001" customHeight="1" x14ac:dyDescent="0.15">
      <c r="A41" s="196" t="s">
        <v>382</v>
      </c>
      <c r="B41" s="196" t="s">
        <v>208</v>
      </c>
      <c r="C41" s="197">
        <v>0</v>
      </c>
      <c r="D41" s="198">
        <v>0</v>
      </c>
      <c r="E41" s="198">
        <v>-32539830</v>
      </c>
      <c r="F41" s="198">
        <v>0</v>
      </c>
      <c r="G41" s="198">
        <v>0</v>
      </c>
      <c r="H41" s="198">
        <v>0</v>
      </c>
      <c r="I41" s="198">
        <v>0</v>
      </c>
      <c r="J41" s="198">
        <v>0</v>
      </c>
      <c r="K41" s="198">
        <v>0</v>
      </c>
      <c r="L41" s="198">
        <v>-32539830</v>
      </c>
      <c r="M41" s="199" t="s">
        <v>374</v>
      </c>
      <c r="N41" s="266" t="s">
        <v>374</v>
      </c>
      <c r="O41" s="266" t="s">
        <v>375</v>
      </c>
    </row>
    <row r="42" spans="1:15" ht="20.100000000000001" customHeight="1" x14ac:dyDescent="0.15">
      <c r="A42" s="196" t="s">
        <v>382</v>
      </c>
      <c r="B42" s="196" t="s">
        <v>72</v>
      </c>
      <c r="C42" s="197">
        <v>0</v>
      </c>
      <c r="D42" s="198">
        <v>0</v>
      </c>
      <c r="E42" s="198">
        <v>-32539830</v>
      </c>
      <c r="F42" s="198">
        <v>0</v>
      </c>
      <c r="G42" s="198">
        <v>0</v>
      </c>
      <c r="H42" s="198">
        <v>0</v>
      </c>
      <c r="I42" s="198">
        <v>0</v>
      </c>
      <c r="J42" s="198">
        <v>0</v>
      </c>
      <c r="K42" s="198">
        <v>0</v>
      </c>
      <c r="L42" s="198">
        <v>-32539830</v>
      </c>
      <c r="M42" s="199" t="s">
        <v>374</v>
      </c>
      <c r="N42" s="266" t="s">
        <v>374</v>
      </c>
      <c r="O42" s="266" t="s">
        <v>375</v>
      </c>
    </row>
    <row r="43" spans="1:15" ht="20.100000000000001" customHeight="1" x14ac:dyDescent="0.15">
      <c r="A43" s="196" t="s">
        <v>382</v>
      </c>
      <c r="B43" s="196" t="s">
        <v>400</v>
      </c>
      <c r="C43" s="197">
        <v>0</v>
      </c>
      <c r="D43" s="198">
        <v>0</v>
      </c>
      <c r="E43" s="198">
        <v>-11774500</v>
      </c>
      <c r="F43" s="198">
        <v>0</v>
      </c>
      <c r="G43" s="198">
        <v>0</v>
      </c>
      <c r="H43" s="198">
        <v>0</v>
      </c>
      <c r="I43" s="198">
        <v>0</v>
      </c>
      <c r="J43" s="198">
        <v>0</v>
      </c>
      <c r="K43" s="198">
        <v>0</v>
      </c>
      <c r="L43" s="198">
        <v>-11774500</v>
      </c>
      <c r="M43" s="199" t="s">
        <v>374</v>
      </c>
      <c r="N43" s="266" t="s">
        <v>374</v>
      </c>
      <c r="O43" s="266" t="s">
        <v>375</v>
      </c>
    </row>
    <row r="44" spans="1:15" ht="20.100000000000001" customHeight="1" x14ac:dyDescent="0.15">
      <c r="A44" s="196" t="s">
        <v>382</v>
      </c>
      <c r="B44" s="196" t="s">
        <v>401</v>
      </c>
      <c r="C44" s="197">
        <v>0</v>
      </c>
      <c r="D44" s="198">
        <v>0</v>
      </c>
      <c r="E44" s="198">
        <v>-3000080</v>
      </c>
      <c r="F44" s="198">
        <v>0</v>
      </c>
      <c r="G44" s="198">
        <v>0</v>
      </c>
      <c r="H44" s="198">
        <v>0</v>
      </c>
      <c r="I44" s="198">
        <v>0</v>
      </c>
      <c r="J44" s="198">
        <v>0</v>
      </c>
      <c r="K44" s="198">
        <v>0</v>
      </c>
      <c r="L44" s="198">
        <v>-3000080</v>
      </c>
      <c r="M44" s="199" t="s">
        <v>374</v>
      </c>
      <c r="N44" s="266" t="s">
        <v>374</v>
      </c>
      <c r="O44" s="266" t="s">
        <v>375</v>
      </c>
    </row>
    <row r="45" spans="1:15" ht="20.100000000000001" customHeight="1" x14ac:dyDescent="0.15">
      <c r="A45" s="196" t="s">
        <v>382</v>
      </c>
      <c r="B45" s="196" t="s">
        <v>402</v>
      </c>
      <c r="C45" s="197">
        <v>0</v>
      </c>
      <c r="D45" s="198">
        <v>0</v>
      </c>
      <c r="E45" s="198">
        <v>-8626850</v>
      </c>
      <c r="F45" s="198">
        <v>0</v>
      </c>
      <c r="G45" s="198">
        <v>0</v>
      </c>
      <c r="H45" s="198">
        <v>0</v>
      </c>
      <c r="I45" s="198">
        <v>0</v>
      </c>
      <c r="J45" s="198">
        <v>0</v>
      </c>
      <c r="K45" s="198">
        <v>0</v>
      </c>
      <c r="L45" s="198">
        <v>-8626850</v>
      </c>
      <c r="M45" s="199" t="s">
        <v>374</v>
      </c>
      <c r="N45" s="266" t="s">
        <v>374</v>
      </c>
      <c r="O45" s="266" t="s">
        <v>375</v>
      </c>
    </row>
    <row r="46" spans="1:15" ht="20.100000000000001" customHeight="1" x14ac:dyDescent="0.15">
      <c r="A46" s="196" t="s">
        <v>382</v>
      </c>
      <c r="B46" s="196" t="s">
        <v>403</v>
      </c>
      <c r="C46" s="197">
        <v>0</v>
      </c>
      <c r="D46" s="198">
        <v>0</v>
      </c>
      <c r="E46" s="198">
        <v>-9138400</v>
      </c>
      <c r="F46" s="198">
        <v>0</v>
      </c>
      <c r="G46" s="198">
        <v>0</v>
      </c>
      <c r="H46" s="198">
        <v>0</v>
      </c>
      <c r="I46" s="198">
        <v>0</v>
      </c>
      <c r="J46" s="198">
        <v>0</v>
      </c>
      <c r="K46" s="198">
        <v>0</v>
      </c>
      <c r="L46" s="198">
        <v>-9138400</v>
      </c>
      <c r="M46" s="199" t="s">
        <v>374</v>
      </c>
      <c r="N46" s="266" t="s">
        <v>374</v>
      </c>
      <c r="O46" s="266" t="s">
        <v>375</v>
      </c>
    </row>
    <row r="47" spans="1:15" ht="20.100000000000001" customHeight="1" x14ac:dyDescent="0.15">
      <c r="A47" s="196" t="s">
        <v>384</v>
      </c>
      <c r="B47" s="196" t="s">
        <v>373</v>
      </c>
      <c r="C47" s="197">
        <v>0</v>
      </c>
      <c r="D47" s="198">
        <v>25348860</v>
      </c>
      <c r="E47" s="198">
        <v>692939009</v>
      </c>
      <c r="F47" s="198">
        <v>65000360</v>
      </c>
      <c r="G47" s="198">
        <v>268150490</v>
      </c>
      <c r="H47" s="198">
        <v>0</v>
      </c>
      <c r="I47" s="198">
        <v>0</v>
      </c>
      <c r="J47" s="198">
        <v>0</v>
      </c>
      <c r="K47" s="198">
        <v>0</v>
      </c>
      <c r="L47" s="198">
        <v>424788519</v>
      </c>
      <c r="M47" s="199" t="s">
        <v>374</v>
      </c>
      <c r="N47" s="266" t="s">
        <v>466</v>
      </c>
      <c r="O47" s="266" t="s">
        <v>375</v>
      </c>
    </row>
    <row r="48" spans="1:15" ht="20.100000000000001" customHeight="1" x14ac:dyDescent="0.15">
      <c r="A48" s="196" t="s">
        <v>384</v>
      </c>
      <c r="B48" s="196" t="s">
        <v>376</v>
      </c>
      <c r="C48" s="197">
        <v>0</v>
      </c>
      <c r="D48" s="198">
        <v>25348860</v>
      </c>
      <c r="E48" s="198">
        <v>692939009</v>
      </c>
      <c r="F48" s="198">
        <v>65000360</v>
      </c>
      <c r="G48" s="198">
        <v>268150490</v>
      </c>
      <c r="H48" s="198">
        <v>0</v>
      </c>
      <c r="I48" s="198">
        <v>0</v>
      </c>
      <c r="J48" s="198">
        <v>0</v>
      </c>
      <c r="K48" s="198">
        <v>0</v>
      </c>
      <c r="L48" s="198">
        <v>424788519</v>
      </c>
      <c r="M48" s="199" t="s">
        <v>374</v>
      </c>
      <c r="N48" s="266" t="s">
        <v>466</v>
      </c>
      <c r="O48" s="266" t="s">
        <v>375</v>
      </c>
    </row>
    <row r="49" spans="1:15" ht="20.100000000000001" customHeight="1" x14ac:dyDescent="0.15">
      <c r="A49" s="196" t="s">
        <v>384</v>
      </c>
      <c r="B49" s="196" t="s">
        <v>357</v>
      </c>
      <c r="C49" s="197">
        <v>0</v>
      </c>
      <c r="D49" s="198">
        <v>2010960</v>
      </c>
      <c r="E49" s="198">
        <v>427071589</v>
      </c>
      <c r="F49" s="198">
        <v>28033200</v>
      </c>
      <c r="G49" s="198">
        <v>109509330</v>
      </c>
      <c r="H49" s="198">
        <v>0</v>
      </c>
      <c r="I49" s="198">
        <v>0</v>
      </c>
      <c r="J49" s="198">
        <v>0</v>
      </c>
      <c r="K49" s="198">
        <v>0</v>
      </c>
      <c r="L49" s="198">
        <v>317562259</v>
      </c>
      <c r="M49" s="199" t="s">
        <v>374</v>
      </c>
      <c r="N49" s="266" t="s">
        <v>467</v>
      </c>
      <c r="O49" s="266" t="s">
        <v>375</v>
      </c>
    </row>
    <row r="50" spans="1:15" ht="20.100000000000001" customHeight="1" x14ac:dyDescent="0.15">
      <c r="A50" s="196" t="s">
        <v>384</v>
      </c>
      <c r="B50" s="196" t="s">
        <v>208</v>
      </c>
      <c r="C50" s="197">
        <v>0</v>
      </c>
      <c r="D50" s="198">
        <v>2010960</v>
      </c>
      <c r="E50" s="198">
        <v>427071589</v>
      </c>
      <c r="F50" s="198">
        <v>28033200</v>
      </c>
      <c r="G50" s="198">
        <v>109509330</v>
      </c>
      <c r="H50" s="198">
        <v>0</v>
      </c>
      <c r="I50" s="198">
        <v>0</v>
      </c>
      <c r="J50" s="198">
        <v>0</v>
      </c>
      <c r="K50" s="198">
        <v>0</v>
      </c>
      <c r="L50" s="198">
        <v>317562259</v>
      </c>
      <c r="M50" s="199" t="s">
        <v>374</v>
      </c>
      <c r="N50" s="266" t="s">
        <v>467</v>
      </c>
      <c r="O50" s="266" t="s">
        <v>375</v>
      </c>
    </row>
    <row r="51" spans="1:15" ht="20.100000000000001" customHeight="1" x14ac:dyDescent="0.15">
      <c r="A51" s="196" t="s">
        <v>384</v>
      </c>
      <c r="B51" s="196" t="s">
        <v>72</v>
      </c>
      <c r="C51" s="197">
        <v>0</v>
      </c>
      <c r="D51" s="198">
        <v>2010960</v>
      </c>
      <c r="E51" s="198">
        <v>427071589</v>
      </c>
      <c r="F51" s="198">
        <v>28033200</v>
      </c>
      <c r="G51" s="198">
        <v>109509330</v>
      </c>
      <c r="H51" s="198">
        <v>0</v>
      </c>
      <c r="I51" s="198">
        <v>0</v>
      </c>
      <c r="J51" s="198">
        <v>0</v>
      </c>
      <c r="K51" s="198">
        <v>0</v>
      </c>
      <c r="L51" s="198">
        <v>317562259</v>
      </c>
      <c r="M51" s="199" t="s">
        <v>374</v>
      </c>
      <c r="N51" s="266" t="s">
        <v>467</v>
      </c>
      <c r="O51" s="266" t="s">
        <v>375</v>
      </c>
    </row>
    <row r="52" spans="1:15" ht="20.100000000000001" customHeight="1" x14ac:dyDescent="0.15">
      <c r="A52" s="196" t="s">
        <v>384</v>
      </c>
      <c r="B52" s="196" t="s">
        <v>402</v>
      </c>
      <c r="C52" s="197">
        <v>0</v>
      </c>
      <c r="D52" s="198">
        <v>0</v>
      </c>
      <c r="E52" s="198">
        <v>-6883500</v>
      </c>
      <c r="F52" s="198">
        <v>0</v>
      </c>
      <c r="G52" s="198">
        <v>0</v>
      </c>
      <c r="H52" s="198">
        <v>0</v>
      </c>
      <c r="I52" s="198">
        <v>0</v>
      </c>
      <c r="J52" s="198">
        <v>0</v>
      </c>
      <c r="K52" s="198">
        <v>0</v>
      </c>
      <c r="L52" s="198">
        <v>-6883500</v>
      </c>
      <c r="M52" s="199" t="s">
        <v>374</v>
      </c>
      <c r="N52" s="266" t="s">
        <v>374</v>
      </c>
      <c r="O52" s="266" t="s">
        <v>375</v>
      </c>
    </row>
    <row r="53" spans="1:15" ht="20.100000000000001" customHeight="1" x14ac:dyDescent="0.15">
      <c r="A53" s="196" t="s">
        <v>384</v>
      </c>
      <c r="B53" s="196" t="s">
        <v>207</v>
      </c>
      <c r="C53" s="197">
        <v>0</v>
      </c>
      <c r="D53" s="198">
        <v>0</v>
      </c>
      <c r="E53" s="198">
        <v>-96000</v>
      </c>
      <c r="F53" s="198">
        <v>0</v>
      </c>
      <c r="G53" s="198">
        <v>0</v>
      </c>
      <c r="H53" s="198">
        <v>0</v>
      </c>
      <c r="I53" s="198">
        <v>0</v>
      </c>
      <c r="J53" s="198">
        <v>0</v>
      </c>
      <c r="K53" s="198">
        <v>0</v>
      </c>
      <c r="L53" s="198">
        <v>-96000</v>
      </c>
      <c r="M53" s="199" t="s">
        <v>374</v>
      </c>
      <c r="N53" s="266" t="s">
        <v>374</v>
      </c>
      <c r="O53" s="266" t="s">
        <v>375</v>
      </c>
    </row>
    <row r="54" spans="1:15" ht="20.100000000000001" customHeight="1" x14ac:dyDescent="0.15">
      <c r="A54" s="196" t="s">
        <v>384</v>
      </c>
      <c r="B54" s="196" t="s">
        <v>404</v>
      </c>
      <c r="C54" s="197">
        <v>0</v>
      </c>
      <c r="D54" s="198">
        <v>2010960</v>
      </c>
      <c r="E54" s="198">
        <v>434051089</v>
      </c>
      <c r="F54" s="198">
        <v>28033200</v>
      </c>
      <c r="G54" s="198">
        <v>109509330</v>
      </c>
      <c r="H54" s="198">
        <v>0</v>
      </c>
      <c r="I54" s="198">
        <v>0</v>
      </c>
      <c r="J54" s="198">
        <v>0</v>
      </c>
      <c r="K54" s="198">
        <v>0</v>
      </c>
      <c r="L54" s="198">
        <v>324541759</v>
      </c>
      <c r="M54" s="199" t="s">
        <v>374</v>
      </c>
      <c r="N54" s="266" t="s">
        <v>460</v>
      </c>
      <c r="O54" s="266" t="s">
        <v>375</v>
      </c>
    </row>
    <row r="55" spans="1:15" ht="20.100000000000001" customHeight="1" x14ac:dyDescent="0.15">
      <c r="A55" s="196" t="s">
        <v>384</v>
      </c>
      <c r="B55" s="196" t="s">
        <v>380</v>
      </c>
      <c r="C55" s="197">
        <v>0</v>
      </c>
      <c r="D55" s="198">
        <v>23337900</v>
      </c>
      <c r="E55" s="198">
        <v>265867420</v>
      </c>
      <c r="F55" s="198">
        <v>36967160</v>
      </c>
      <c r="G55" s="198">
        <v>158641160</v>
      </c>
      <c r="H55" s="198">
        <v>0</v>
      </c>
      <c r="I55" s="198">
        <v>0</v>
      </c>
      <c r="J55" s="198">
        <v>0</v>
      </c>
      <c r="K55" s="198">
        <v>0</v>
      </c>
      <c r="L55" s="198">
        <v>107226260</v>
      </c>
      <c r="M55" s="199" t="s">
        <v>374</v>
      </c>
      <c r="N55" s="266" t="s">
        <v>461</v>
      </c>
      <c r="O55" s="266" t="s">
        <v>375</v>
      </c>
    </row>
    <row r="56" spans="1:15" ht="20.100000000000001" customHeight="1" x14ac:dyDescent="0.15">
      <c r="A56" s="196" t="s">
        <v>384</v>
      </c>
      <c r="B56" s="196" t="s">
        <v>302</v>
      </c>
      <c r="C56" s="197">
        <v>0</v>
      </c>
      <c r="D56" s="198">
        <v>23337900</v>
      </c>
      <c r="E56" s="198">
        <v>265867420</v>
      </c>
      <c r="F56" s="198">
        <v>36967160</v>
      </c>
      <c r="G56" s="198">
        <v>158641160</v>
      </c>
      <c r="H56" s="198">
        <v>0</v>
      </c>
      <c r="I56" s="198">
        <v>0</v>
      </c>
      <c r="J56" s="198">
        <v>0</v>
      </c>
      <c r="K56" s="198">
        <v>0</v>
      </c>
      <c r="L56" s="198">
        <v>107226260</v>
      </c>
      <c r="M56" s="199" t="s">
        <v>374</v>
      </c>
      <c r="N56" s="266" t="s">
        <v>461</v>
      </c>
      <c r="O56" s="266" t="s">
        <v>375</v>
      </c>
    </row>
    <row r="57" spans="1:15" ht="20.100000000000001" customHeight="1" x14ac:dyDescent="0.15">
      <c r="A57" s="196" t="s">
        <v>384</v>
      </c>
      <c r="B57" s="196" t="s">
        <v>81</v>
      </c>
      <c r="C57" s="197">
        <v>0</v>
      </c>
      <c r="D57" s="198">
        <v>23337900</v>
      </c>
      <c r="E57" s="198">
        <v>265867420</v>
      </c>
      <c r="F57" s="198">
        <v>36967160</v>
      </c>
      <c r="G57" s="198">
        <v>158641160</v>
      </c>
      <c r="H57" s="198">
        <v>0</v>
      </c>
      <c r="I57" s="198">
        <v>0</v>
      </c>
      <c r="J57" s="198">
        <v>0</v>
      </c>
      <c r="K57" s="198">
        <v>0</v>
      </c>
      <c r="L57" s="198">
        <v>107226260</v>
      </c>
      <c r="M57" s="199" t="s">
        <v>374</v>
      </c>
      <c r="N57" s="266" t="s">
        <v>461</v>
      </c>
      <c r="O57" s="266" t="s">
        <v>375</v>
      </c>
    </row>
    <row r="58" spans="1:15" ht="20.100000000000001" customHeight="1" x14ac:dyDescent="0.15">
      <c r="A58" s="196" t="s">
        <v>384</v>
      </c>
      <c r="B58" s="196" t="s">
        <v>404</v>
      </c>
      <c r="C58" s="197">
        <v>0</v>
      </c>
      <c r="D58" s="198">
        <v>23337900</v>
      </c>
      <c r="E58" s="198">
        <v>265867420</v>
      </c>
      <c r="F58" s="198">
        <v>36967160</v>
      </c>
      <c r="G58" s="198">
        <v>158641160</v>
      </c>
      <c r="H58" s="198">
        <v>0</v>
      </c>
      <c r="I58" s="198">
        <v>0</v>
      </c>
      <c r="J58" s="198">
        <v>0</v>
      </c>
      <c r="K58" s="198">
        <v>0</v>
      </c>
      <c r="L58" s="198">
        <v>107226260</v>
      </c>
      <c r="M58" s="199" t="s">
        <v>374</v>
      </c>
      <c r="N58" s="266" t="s">
        <v>461</v>
      </c>
      <c r="O58" s="266" t="s">
        <v>375</v>
      </c>
    </row>
    <row r="59" spans="1:15" ht="20.100000000000001" customHeight="1" x14ac:dyDescent="0.15">
      <c r="A59" s="196" t="s">
        <v>396</v>
      </c>
      <c r="B59" s="196" t="s">
        <v>373</v>
      </c>
      <c r="C59" s="197">
        <v>0</v>
      </c>
      <c r="D59" s="198">
        <v>2730854940</v>
      </c>
      <c r="E59" s="198">
        <v>3445639053</v>
      </c>
      <c r="F59" s="198">
        <v>2871233600</v>
      </c>
      <c r="G59" s="198">
        <v>3179837593</v>
      </c>
      <c r="H59" s="198">
        <v>338210</v>
      </c>
      <c r="I59" s="198">
        <v>4567230</v>
      </c>
      <c r="J59" s="198">
        <v>0</v>
      </c>
      <c r="K59" s="198">
        <v>0</v>
      </c>
      <c r="L59" s="198">
        <v>265801460</v>
      </c>
      <c r="M59" s="199" t="s">
        <v>374</v>
      </c>
      <c r="N59" s="266" t="s">
        <v>468</v>
      </c>
      <c r="O59" s="266" t="s">
        <v>375</v>
      </c>
    </row>
    <row r="60" spans="1:15" ht="20.100000000000001" customHeight="1" x14ac:dyDescent="0.15">
      <c r="A60" s="196" t="s">
        <v>396</v>
      </c>
      <c r="B60" s="196" t="s">
        <v>376</v>
      </c>
      <c r="C60" s="197">
        <v>0</v>
      </c>
      <c r="D60" s="198">
        <v>30854940</v>
      </c>
      <c r="E60" s="198">
        <v>745639053</v>
      </c>
      <c r="F60" s="198">
        <v>171233600</v>
      </c>
      <c r="G60" s="198">
        <v>479837593</v>
      </c>
      <c r="H60" s="198">
        <v>338210</v>
      </c>
      <c r="I60" s="198">
        <v>4567230</v>
      </c>
      <c r="J60" s="198">
        <v>0</v>
      </c>
      <c r="K60" s="198">
        <v>0</v>
      </c>
      <c r="L60" s="198">
        <v>265801460</v>
      </c>
      <c r="M60" s="199" t="s">
        <v>374</v>
      </c>
      <c r="N60" s="266" t="s">
        <v>469</v>
      </c>
      <c r="O60" s="266" t="s">
        <v>375</v>
      </c>
    </row>
    <row r="61" spans="1:15" ht="20.100000000000001" customHeight="1" x14ac:dyDescent="0.15">
      <c r="A61" s="196" t="s">
        <v>396</v>
      </c>
      <c r="B61" s="196" t="s">
        <v>356</v>
      </c>
      <c r="C61" s="197">
        <v>0</v>
      </c>
      <c r="D61" s="198">
        <v>30714940</v>
      </c>
      <c r="E61" s="198">
        <v>338847923</v>
      </c>
      <c r="F61" s="198">
        <v>171093600</v>
      </c>
      <c r="G61" s="198">
        <v>471157383</v>
      </c>
      <c r="H61" s="198">
        <v>338210</v>
      </c>
      <c r="I61" s="198">
        <v>1706890</v>
      </c>
      <c r="J61" s="198">
        <v>0</v>
      </c>
      <c r="K61" s="198">
        <v>0</v>
      </c>
      <c r="L61" s="198">
        <v>-132309460</v>
      </c>
      <c r="M61" s="199" t="s">
        <v>374</v>
      </c>
      <c r="N61" s="266" t="s">
        <v>470</v>
      </c>
      <c r="O61" s="266" t="s">
        <v>375</v>
      </c>
    </row>
    <row r="62" spans="1:15" ht="20.100000000000001" customHeight="1" x14ac:dyDescent="0.15">
      <c r="A62" s="196" t="s">
        <v>396</v>
      </c>
      <c r="B62" s="196" t="s">
        <v>151</v>
      </c>
      <c r="C62" s="197">
        <v>0</v>
      </c>
      <c r="D62" s="198">
        <v>30139890</v>
      </c>
      <c r="E62" s="198">
        <v>319624483</v>
      </c>
      <c r="F62" s="198">
        <v>170518550</v>
      </c>
      <c r="G62" s="198">
        <v>451933943</v>
      </c>
      <c r="H62" s="198">
        <v>338210</v>
      </c>
      <c r="I62" s="198">
        <v>1706890</v>
      </c>
      <c r="J62" s="198">
        <v>0</v>
      </c>
      <c r="K62" s="198">
        <v>0</v>
      </c>
      <c r="L62" s="198">
        <v>-132309460</v>
      </c>
      <c r="M62" s="199" t="s">
        <v>374</v>
      </c>
      <c r="N62" s="266" t="s">
        <v>471</v>
      </c>
      <c r="O62" s="266" t="s">
        <v>375</v>
      </c>
    </row>
    <row r="63" spans="1:15" ht="20.100000000000001" customHeight="1" x14ac:dyDescent="0.15">
      <c r="A63" s="196" t="s">
        <v>396</v>
      </c>
      <c r="B63" s="196" t="s">
        <v>31</v>
      </c>
      <c r="C63" s="197">
        <v>0</v>
      </c>
      <c r="D63" s="198">
        <v>30139890</v>
      </c>
      <c r="E63" s="198">
        <v>318783501</v>
      </c>
      <c r="F63" s="198">
        <v>170518550</v>
      </c>
      <c r="G63" s="198">
        <v>451092961</v>
      </c>
      <c r="H63" s="198">
        <v>338210</v>
      </c>
      <c r="I63" s="198">
        <v>1706890</v>
      </c>
      <c r="J63" s="198">
        <v>0</v>
      </c>
      <c r="K63" s="198">
        <v>0</v>
      </c>
      <c r="L63" s="198">
        <v>-132309460</v>
      </c>
      <c r="M63" s="199" t="s">
        <v>374</v>
      </c>
      <c r="N63" s="266" t="s">
        <v>472</v>
      </c>
      <c r="O63" s="266" t="s">
        <v>375</v>
      </c>
    </row>
    <row r="64" spans="1:15" ht="20.100000000000001" customHeight="1" x14ac:dyDescent="0.15">
      <c r="A64" s="196" t="s">
        <v>396</v>
      </c>
      <c r="B64" s="196" t="s">
        <v>405</v>
      </c>
      <c r="C64" s="197">
        <v>0</v>
      </c>
      <c r="D64" s="198">
        <v>0</v>
      </c>
      <c r="E64" s="198">
        <v>51709091</v>
      </c>
      <c r="F64" s="198">
        <v>0</v>
      </c>
      <c r="G64" s="198">
        <v>51709091</v>
      </c>
      <c r="H64" s="198">
        <v>0</v>
      </c>
      <c r="I64" s="198">
        <v>0</v>
      </c>
      <c r="J64" s="198">
        <v>0</v>
      </c>
      <c r="K64" s="198">
        <v>0</v>
      </c>
      <c r="L64" s="198">
        <v>0</v>
      </c>
      <c r="M64" s="199" t="s">
        <v>374</v>
      </c>
      <c r="N64" s="266" t="s">
        <v>395</v>
      </c>
      <c r="O64" s="266" t="s">
        <v>375</v>
      </c>
    </row>
    <row r="65" spans="1:15" ht="20.100000000000001" customHeight="1" x14ac:dyDescent="0.15">
      <c r="A65" s="196" t="s">
        <v>396</v>
      </c>
      <c r="B65" s="196" t="s">
        <v>397</v>
      </c>
      <c r="C65" s="197">
        <v>0</v>
      </c>
      <c r="D65" s="198">
        <v>30139890</v>
      </c>
      <c r="E65" s="198">
        <v>267074410</v>
      </c>
      <c r="F65" s="198">
        <v>170518550</v>
      </c>
      <c r="G65" s="198">
        <v>399383870</v>
      </c>
      <c r="H65" s="198">
        <v>338210</v>
      </c>
      <c r="I65" s="198">
        <v>1706890</v>
      </c>
      <c r="J65" s="198">
        <v>0</v>
      </c>
      <c r="K65" s="198">
        <v>0</v>
      </c>
      <c r="L65" s="198">
        <v>-132309460</v>
      </c>
      <c r="M65" s="199" t="s">
        <v>374</v>
      </c>
      <c r="N65" s="266" t="s">
        <v>462</v>
      </c>
      <c r="O65" s="266" t="s">
        <v>375</v>
      </c>
    </row>
    <row r="66" spans="1:15" ht="20.100000000000001" customHeight="1" x14ac:dyDescent="0.15">
      <c r="A66" s="196" t="s">
        <v>396</v>
      </c>
      <c r="B66" s="196" t="s">
        <v>32</v>
      </c>
      <c r="C66" s="197">
        <v>0</v>
      </c>
      <c r="D66" s="198">
        <v>0</v>
      </c>
      <c r="E66" s="198">
        <v>840982</v>
      </c>
      <c r="F66" s="198">
        <v>0</v>
      </c>
      <c r="G66" s="198">
        <v>840982</v>
      </c>
      <c r="H66" s="198">
        <v>0</v>
      </c>
      <c r="I66" s="198">
        <v>0</v>
      </c>
      <c r="J66" s="198">
        <v>0</v>
      </c>
      <c r="K66" s="198">
        <v>0</v>
      </c>
      <c r="L66" s="198">
        <v>0</v>
      </c>
      <c r="M66" s="199" t="s">
        <v>374</v>
      </c>
      <c r="N66" s="266" t="s">
        <v>395</v>
      </c>
      <c r="O66" s="266" t="s">
        <v>375</v>
      </c>
    </row>
    <row r="67" spans="1:15" ht="20.100000000000001" customHeight="1" x14ac:dyDescent="0.15">
      <c r="A67" s="196" t="s">
        <v>396</v>
      </c>
      <c r="B67" s="196" t="s">
        <v>162</v>
      </c>
      <c r="C67" s="197">
        <v>0</v>
      </c>
      <c r="D67" s="198">
        <v>0</v>
      </c>
      <c r="E67" s="198">
        <v>840982</v>
      </c>
      <c r="F67" s="198">
        <v>0</v>
      </c>
      <c r="G67" s="198">
        <v>840982</v>
      </c>
      <c r="H67" s="198">
        <v>0</v>
      </c>
      <c r="I67" s="198">
        <v>0</v>
      </c>
      <c r="J67" s="198">
        <v>0</v>
      </c>
      <c r="K67" s="198">
        <v>0</v>
      </c>
      <c r="L67" s="198">
        <v>0</v>
      </c>
      <c r="M67" s="199" t="s">
        <v>374</v>
      </c>
      <c r="N67" s="266" t="s">
        <v>395</v>
      </c>
      <c r="O67" s="266" t="s">
        <v>375</v>
      </c>
    </row>
    <row r="68" spans="1:15" ht="20.100000000000001" customHeight="1" x14ac:dyDescent="0.15">
      <c r="A68" s="196" t="s">
        <v>396</v>
      </c>
      <c r="B68" s="196" t="s">
        <v>178</v>
      </c>
      <c r="C68" s="197">
        <v>0</v>
      </c>
      <c r="D68" s="198">
        <v>575050</v>
      </c>
      <c r="E68" s="198">
        <v>575050</v>
      </c>
      <c r="F68" s="198">
        <v>575050</v>
      </c>
      <c r="G68" s="198">
        <v>575050</v>
      </c>
      <c r="H68" s="198">
        <v>0</v>
      </c>
      <c r="I68" s="198">
        <v>0</v>
      </c>
      <c r="J68" s="198">
        <v>0</v>
      </c>
      <c r="K68" s="198">
        <v>0</v>
      </c>
      <c r="L68" s="198">
        <v>0</v>
      </c>
      <c r="M68" s="199" t="s">
        <v>374</v>
      </c>
      <c r="N68" s="266" t="s">
        <v>395</v>
      </c>
      <c r="O68" s="266" t="s">
        <v>375</v>
      </c>
    </row>
    <row r="69" spans="1:15" ht="20.100000000000001" customHeight="1" x14ac:dyDescent="0.15">
      <c r="A69" s="196" t="s">
        <v>396</v>
      </c>
      <c r="B69" s="196" t="s">
        <v>44</v>
      </c>
      <c r="C69" s="197">
        <v>0</v>
      </c>
      <c r="D69" s="198">
        <v>575050</v>
      </c>
      <c r="E69" s="198">
        <v>575050</v>
      </c>
      <c r="F69" s="198">
        <v>575050</v>
      </c>
      <c r="G69" s="198">
        <v>575050</v>
      </c>
      <c r="H69" s="198">
        <v>0</v>
      </c>
      <c r="I69" s="198">
        <v>0</v>
      </c>
      <c r="J69" s="198">
        <v>0</v>
      </c>
      <c r="K69" s="198">
        <v>0</v>
      </c>
      <c r="L69" s="198">
        <v>0</v>
      </c>
      <c r="M69" s="199" t="s">
        <v>374</v>
      </c>
      <c r="N69" s="266" t="s">
        <v>395</v>
      </c>
      <c r="O69" s="266" t="s">
        <v>375</v>
      </c>
    </row>
    <row r="70" spans="1:15" ht="20.100000000000001" customHeight="1" x14ac:dyDescent="0.15">
      <c r="A70" s="196" t="s">
        <v>396</v>
      </c>
      <c r="B70" s="196" t="s">
        <v>179</v>
      </c>
      <c r="C70" s="197">
        <v>0</v>
      </c>
      <c r="D70" s="198">
        <v>575050</v>
      </c>
      <c r="E70" s="198">
        <v>575050</v>
      </c>
      <c r="F70" s="198">
        <v>575050</v>
      </c>
      <c r="G70" s="198">
        <v>575050</v>
      </c>
      <c r="H70" s="198">
        <v>0</v>
      </c>
      <c r="I70" s="198">
        <v>0</v>
      </c>
      <c r="J70" s="198">
        <v>0</v>
      </c>
      <c r="K70" s="198">
        <v>0</v>
      </c>
      <c r="L70" s="198">
        <v>0</v>
      </c>
      <c r="M70" s="199" t="s">
        <v>374</v>
      </c>
      <c r="N70" s="266" t="s">
        <v>395</v>
      </c>
      <c r="O70" s="266" t="s">
        <v>375</v>
      </c>
    </row>
    <row r="71" spans="1:15" ht="20.100000000000001" customHeight="1" x14ac:dyDescent="0.15">
      <c r="A71" s="196" t="s">
        <v>396</v>
      </c>
      <c r="B71" s="196" t="s">
        <v>188</v>
      </c>
      <c r="C71" s="197">
        <v>0</v>
      </c>
      <c r="D71" s="198">
        <v>0</v>
      </c>
      <c r="E71" s="198">
        <v>18648390</v>
      </c>
      <c r="F71" s="198">
        <v>0</v>
      </c>
      <c r="G71" s="198">
        <v>18648390</v>
      </c>
      <c r="H71" s="198">
        <v>0</v>
      </c>
      <c r="I71" s="198">
        <v>0</v>
      </c>
      <c r="J71" s="198">
        <v>0</v>
      </c>
      <c r="K71" s="198">
        <v>0</v>
      </c>
      <c r="L71" s="198">
        <v>0</v>
      </c>
      <c r="M71" s="199" t="s">
        <v>374</v>
      </c>
      <c r="N71" s="266" t="s">
        <v>395</v>
      </c>
      <c r="O71" s="266" t="s">
        <v>375</v>
      </c>
    </row>
    <row r="72" spans="1:15" ht="20.100000000000001" customHeight="1" x14ac:dyDescent="0.15">
      <c r="A72" s="196" t="s">
        <v>396</v>
      </c>
      <c r="B72" s="196" t="s">
        <v>47</v>
      </c>
      <c r="C72" s="197">
        <v>0</v>
      </c>
      <c r="D72" s="198">
        <v>0</v>
      </c>
      <c r="E72" s="198">
        <v>18648390</v>
      </c>
      <c r="F72" s="198">
        <v>0</v>
      </c>
      <c r="G72" s="198">
        <v>18648390</v>
      </c>
      <c r="H72" s="198">
        <v>0</v>
      </c>
      <c r="I72" s="198">
        <v>0</v>
      </c>
      <c r="J72" s="198">
        <v>0</v>
      </c>
      <c r="K72" s="198">
        <v>0</v>
      </c>
      <c r="L72" s="198">
        <v>0</v>
      </c>
      <c r="M72" s="199" t="s">
        <v>374</v>
      </c>
      <c r="N72" s="266" t="s">
        <v>395</v>
      </c>
      <c r="O72" s="266" t="s">
        <v>375</v>
      </c>
    </row>
    <row r="73" spans="1:15" ht="20.100000000000001" customHeight="1" x14ac:dyDescent="0.15">
      <c r="A73" s="196" t="s">
        <v>396</v>
      </c>
      <c r="B73" s="196" t="s">
        <v>189</v>
      </c>
      <c r="C73" s="197">
        <v>0</v>
      </c>
      <c r="D73" s="198">
        <v>0</v>
      </c>
      <c r="E73" s="198">
        <v>18648390</v>
      </c>
      <c r="F73" s="198">
        <v>0</v>
      </c>
      <c r="G73" s="198">
        <v>18648390</v>
      </c>
      <c r="H73" s="198">
        <v>0</v>
      </c>
      <c r="I73" s="198">
        <v>0</v>
      </c>
      <c r="J73" s="198">
        <v>0</v>
      </c>
      <c r="K73" s="198">
        <v>0</v>
      </c>
      <c r="L73" s="198">
        <v>0</v>
      </c>
      <c r="M73" s="199" t="s">
        <v>374</v>
      </c>
      <c r="N73" s="266" t="s">
        <v>395</v>
      </c>
      <c r="O73" s="266" t="s">
        <v>375</v>
      </c>
    </row>
    <row r="74" spans="1:15" ht="20.100000000000001" customHeight="1" x14ac:dyDescent="0.15">
      <c r="A74" s="196" t="s">
        <v>396</v>
      </c>
      <c r="B74" s="196" t="s">
        <v>357</v>
      </c>
      <c r="C74" s="197">
        <v>0</v>
      </c>
      <c r="D74" s="198">
        <v>140000</v>
      </c>
      <c r="E74" s="198">
        <v>406791130</v>
      </c>
      <c r="F74" s="198">
        <v>140000</v>
      </c>
      <c r="G74" s="198">
        <v>8680210</v>
      </c>
      <c r="H74" s="198">
        <v>0</v>
      </c>
      <c r="I74" s="198">
        <v>2860340</v>
      </c>
      <c r="J74" s="198">
        <v>0</v>
      </c>
      <c r="K74" s="198">
        <v>0</v>
      </c>
      <c r="L74" s="198">
        <v>398110920</v>
      </c>
      <c r="M74" s="199" t="s">
        <v>374</v>
      </c>
      <c r="N74" s="266" t="s">
        <v>473</v>
      </c>
      <c r="O74" s="266" t="s">
        <v>375</v>
      </c>
    </row>
    <row r="75" spans="1:15" ht="20.100000000000001" customHeight="1" x14ac:dyDescent="0.15">
      <c r="A75" s="196" t="s">
        <v>396</v>
      </c>
      <c r="B75" s="196" t="s">
        <v>198</v>
      </c>
      <c r="C75" s="197">
        <v>0</v>
      </c>
      <c r="D75" s="198">
        <v>140000</v>
      </c>
      <c r="E75" s="198">
        <v>140000</v>
      </c>
      <c r="F75" s="198">
        <v>140000</v>
      </c>
      <c r="G75" s="198">
        <v>140000</v>
      </c>
      <c r="H75" s="198">
        <v>0</v>
      </c>
      <c r="I75" s="198">
        <v>0</v>
      </c>
      <c r="J75" s="198">
        <v>0</v>
      </c>
      <c r="K75" s="198">
        <v>0</v>
      </c>
      <c r="L75" s="198">
        <v>0</v>
      </c>
      <c r="M75" s="199" t="s">
        <v>374</v>
      </c>
      <c r="N75" s="266" t="s">
        <v>395</v>
      </c>
      <c r="O75" s="266" t="s">
        <v>375</v>
      </c>
    </row>
    <row r="76" spans="1:15" ht="20.100000000000001" customHeight="1" x14ac:dyDescent="0.15">
      <c r="A76" s="196" t="s">
        <v>396</v>
      </c>
      <c r="B76" s="196" t="s">
        <v>70</v>
      </c>
      <c r="C76" s="197">
        <v>0</v>
      </c>
      <c r="D76" s="198">
        <v>140000</v>
      </c>
      <c r="E76" s="198">
        <v>140000</v>
      </c>
      <c r="F76" s="198">
        <v>140000</v>
      </c>
      <c r="G76" s="198">
        <v>140000</v>
      </c>
      <c r="H76" s="198">
        <v>0</v>
      </c>
      <c r="I76" s="198">
        <v>0</v>
      </c>
      <c r="J76" s="198">
        <v>0</v>
      </c>
      <c r="K76" s="198">
        <v>0</v>
      </c>
      <c r="L76" s="198">
        <v>0</v>
      </c>
      <c r="M76" s="199" t="s">
        <v>374</v>
      </c>
      <c r="N76" s="266" t="s">
        <v>395</v>
      </c>
      <c r="O76" s="266" t="s">
        <v>375</v>
      </c>
    </row>
    <row r="77" spans="1:15" ht="20.100000000000001" customHeight="1" x14ac:dyDescent="0.15">
      <c r="A77" s="196" t="s">
        <v>396</v>
      </c>
      <c r="B77" s="196" t="s">
        <v>207</v>
      </c>
      <c r="C77" s="197">
        <v>0</v>
      </c>
      <c r="D77" s="198">
        <v>140000</v>
      </c>
      <c r="E77" s="198">
        <v>140000</v>
      </c>
      <c r="F77" s="198">
        <v>140000</v>
      </c>
      <c r="G77" s="198">
        <v>140000</v>
      </c>
      <c r="H77" s="198">
        <v>0</v>
      </c>
      <c r="I77" s="198">
        <v>0</v>
      </c>
      <c r="J77" s="198">
        <v>0</v>
      </c>
      <c r="K77" s="198">
        <v>0</v>
      </c>
      <c r="L77" s="198">
        <v>0</v>
      </c>
      <c r="M77" s="199" t="s">
        <v>374</v>
      </c>
      <c r="N77" s="266" t="s">
        <v>395</v>
      </c>
      <c r="O77" s="266" t="s">
        <v>375</v>
      </c>
    </row>
    <row r="78" spans="1:15" ht="20.100000000000001" customHeight="1" x14ac:dyDescent="0.15">
      <c r="A78" s="196" t="s">
        <v>396</v>
      </c>
      <c r="B78" s="196" t="s">
        <v>208</v>
      </c>
      <c r="C78" s="197">
        <v>0</v>
      </c>
      <c r="D78" s="198">
        <v>0</v>
      </c>
      <c r="E78" s="198">
        <v>406651130</v>
      </c>
      <c r="F78" s="198">
        <v>0</v>
      </c>
      <c r="G78" s="198">
        <v>8540210</v>
      </c>
      <c r="H78" s="198">
        <v>0</v>
      </c>
      <c r="I78" s="198">
        <v>2860340</v>
      </c>
      <c r="J78" s="198">
        <v>0</v>
      </c>
      <c r="K78" s="198">
        <v>0</v>
      </c>
      <c r="L78" s="198">
        <v>398110920</v>
      </c>
      <c r="M78" s="199" t="s">
        <v>374</v>
      </c>
      <c r="N78" s="266" t="s">
        <v>474</v>
      </c>
      <c r="O78" s="266" t="s">
        <v>375</v>
      </c>
    </row>
    <row r="79" spans="1:15" ht="20.100000000000001" customHeight="1" x14ac:dyDescent="0.15">
      <c r="A79" s="196" t="s">
        <v>396</v>
      </c>
      <c r="B79" s="196" t="s">
        <v>72</v>
      </c>
      <c r="C79" s="197">
        <v>0</v>
      </c>
      <c r="D79" s="198">
        <v>0</v>
      </c>
      <c r="E79" s="198">
        <v>406651130</v>
      </c>
      <c r="F79" s="198">
        <v>0</v>
      </c>
      <c r="G79" s="198">
        <v>8540210</v>
      </c>
      <c r="H79" s="198">
        <v>0</v>
      </c>
      <c r="I79" s="198">
        <v>2860340</v>
      </c>
      <c r="J79" s="198">
        <v>0</v>
      </c>
      <c r="K79" s="198">
        <v>0</v>
      </c>
      <c r="L79" s="198">
        <v>398110920</v>
      </c>
      <c r="M79" s="199" t="s">
        <v>374</v>
      </c>
      <c r="N79" s="266" t="s">
        <v>474</v>
      </c>
      <c r="O79" s="266" t="s">
        <v>375</v>
      </c>
    </row>
    <row r="80" spans="1:15" ht="20.100000000000001" customHeight="1" x14ac:dyDescent="0.15">
      <c r="A80" s="196" t="s">
        <v>396</v>
      </c>
      <c r="B80" s="196" t="s">
        <v>400</v>
      </c>
      <c r="C80" s="197">
        <v>0</v>
      </c>
      <c r="D80" s="198">
        <v>0</v>
      </c>
      <c r="E80" s="198">
        <v>-5180</v>
      </c>
      <c r="F80" s="198">
        <v>0</v>
      </c>
      <c r="G80" s="198">
        <v>0</v>
      </c>
      <c r="H80" s="198">
        <v>0</v>
      </c>
      <c r="I80" s="198">
        <v>0</v>
      </c>
      <c r="J80" s="198">
        <v>0</v>
      </c>
      <c r="K80" s="198">
        <v>0</v>
      </c>
      <c r="L80" s="198">
        <v>-5180</v>
      </c>
      <c r="M80" s="199" t="s">
        <v>374</v>
      </c>
      <c r="N80" s="266" t="s">
        <v>374</v>
      </c>
      <c r="O80" s="266" t="s">
        <v>375</v>
      </c>
    </row>
    <row r="81" spans="1:15" ht="20.100000000000001" customHeight="1" x14ac:dyDescent="0.15">
      <c r="A81" s="196" t="s">
        <v>396</v>
      </c>
      <c r="B81" s="196" t="s">
        <v>397</v>
      </c>
      <c r="C81" s="197">
        <v>0</v>
      </c>
      <c r="D81" s="198">
        <v>0</v>
      </c>
      <c r="E81" s="198">
        <v>4319360</v>
      </c>
      <c r="F81" s="198">
        <v>0</v>
      </c>
      <c r="G81" s="198">
        <v>4319360</v>
      </c>
      <c r="H81" s="198">
        <v>0</v>
      </c>
      <c r="I81" s="198">
        <v>2860340</v>
      </c>
      <c r="J81" s="198">
        <v>0</v>
      </c>
      <c r="K81" s="198">
        <v>0</v>
      </c>
      <c r="L81" s="198">
        <v>0</v>
      </c>
      <c r="M81" s="199" t="s">
        <v>374</v>
      </c>
      <c r="N81" s="266" t="s">
        <v>395</v>
      </c>
      <c r="O81" s="266" t="s">
        <v>375</v>
      </c>
    </row>
    <row r="82" spans="1:15" ht="20.100000000000001" customHeight="1" x14ac:dyDescent="0.15">
      <c r="A82" s="196" t="s">
        <v>396</v>
      </c>
      <c r="B82" s="196" t="s">
        <v>179</v>
      </c>
      <c r="C82" s="197">
        <v>0</v>
      </c>
      <c r="D82" s="198">
        <v>0</v>
      </c>
      <c r="E82" s="198">
        <v>4220850</v>
      </c>
      <c r="F82" s="198">
        <v>0</v>
      </c>
      <c r="G82" s="198">
        <v>4220850</v>
      </c>
      <c r="H82" s="198">
        <v>0</v>
      </c>
      <c r="I82" s="198">
        <v>0</v>
      </c>
      <c r="J82" s="198">
        <v>0</v>
      </c>
      <c r="K82" s="198">
        <v>0</v>
      </c>
      <c r="L82" s="198">
        <v>0</v>
      </c>
      <c r="M82" s="199" t="s">
        <v>374</v>
      </c>
      <c r="N82" s="266" t="s">
        <v>395</v>
      </c>
      <c r="O82" s="266" t="s">
        <v>375</v>
      </c>
    </row>
    <row r="83" spans="1:15" ht="20.100000000000001" customHeight="1" x14ac:dyDescent="0.15">
      <c r="A83" s="196" t="s">
        <v>396</v>
      </c>
      <c r="B83" s="196" t="s">
        <v>207</v>
      </c>
      <c r="C83" s="197">
        <v>0</v>
      </c>
      <c r="D83" s="198">
        <v>0</v>
      </c>
      <c r="E83" s="198">
        <v>398116100</v>
      </c>
      <c r="F83" s="198">
        <v>0</v>
      </c>
      <c r="G83" s="198">
        <v>0</v>
      </c>
      <c r="H83" s="198">
        <v>0</v>
      </c>
      <c r="I83" s="198">
        <v>0</v>
      </c>
      <c r="J83" s="198">
        <v>0</v>
      </c>
      <c r="K83" s="198">
        <v>0</v>
      </c>
      <c r="L83" s="198">
        <v>398116100</v>
      </c>
      <c r="M83" s="199" t="s">
        <v>374</v>
      </c>
      <c r="N83" s="266" t="s">
        <v>374</v>
      </c>
      <c r="O83" s="266" t="s">
        <v>375</v>
      </c>
    </row>
    <row r="84" spans="1:15" ht="20.100000000000001" customHeight="1" x14ac:dyDescent="0.15">
      <c r="A84" s="196" t="s">
        <v>396</v>
      </c>
      <c r="B84" s="196" t="s">
        <v>331</v>
      </c>
      <c r="C84" s="197">
        <v>0</v>
      </c>
      <c r="D84" s="198">
        <v>2700000000</v>
      </c>
      <c r="E84" s="198">
        <v>2700000000</v>
      </c>
      <c r="F84" s="198">
        <v>2700000000</v>
      </c>
      <c r="G84" s="198">
        <v>2700000000</v>
      </c>
      <c r="H84" s="198">
        <v>0</v>
      </c>
      <c r="I84" s="198">
        <v>0</v>
      </c>
      <c r="J84" s="198">
        <v>0</v>
      </c>
      <c r="K84" s="198">
        <v>0</v>
      </c>
      <c r="L84" s="198">
        <v>0</v>
      </c>
      <c r="M84" s="199" t="s">
        <v>374</v>
      </c>
      <c r="N84" s="266" t="s">
        <v>395</v>
      </c>
      <c r="O84" s="266" t="s">
        <v>375</v>
      </c>
    </row>
    <row r="85" spans="1:15" ht="20.100000000000001" customHeight="1" x14ac:dyDescent="0.15">
      <c r="A85" s="196" t="s">
        <v>396</v>
      </c>
      <c r="B85" s="196" t="s">
        <v>358</v>
      </c>
      <c r="C85" s="197">
        <v>0</v>
      </c>
      <c r="D85" s="198">
        <v>2700000000</v>
      </c>
      <c r="E85" s="198">
        <v>2700000000</v>
      </c>
      <c r="F85" s="198">
        <v>2700000000</v>
      </c>
      <c r="G85" s="198">
        <v>2700000000</v>
      </c>
      <c r="H85" s="198">
        <v>0</v>
      </c>
      <c r="I85" s="198">
        <v>0</v>
      </c>
      <c r="J85" s="198">
        <v>0</v>
      </c>
      <c r="K85" s="198">
        <v>0</v>
      </c>
      <c r="L85" s="198">
        <v>0</v>
      </c>
      <c r="M85" s="199" t="s">
        <v>374</v>
      </c>
      <c r="N85" s="266" t="s">
        <v>395</v>
      </c>
      <c r="O85" s="266" t="s">
        <v>375</v>
      </c>
    </row>
    <row r="86" spans="1:15" ht="20.100000000000001" customHeight="1" x14ac:dyDescent="0.15">
      <c r="A86" s="196" t="s">
        <v>396</v>
      </c>
      <c r="B86" s="196" t="s">
        <v>336</v>
      </c>
      <c r="C86" s="197">
        <v>0</v>
      </c>
      <c r="D86" s="198">
        <v>2700000000</v>
      </c>
      <c r="E86" s="198">
        <v>2700000000</v>
      </c>
      <c r="F86" s="198">
        <v>2700000000</v>
      </c>
      <c r="G86" s="198">
        <v>2700000000</v>
      </c>
      <c r="H86" s="198">
        <v>0</v>
      </c>
      <c r="I86" s="198">
        <v>0</v>
      </c>
      <c r="J86" s="198">
        <v>0</v>
      </c>
      <c r="K86" s="198">
        <v>0</v>
      </c>
      <c r="L86" s="198">
        <v>0</v>
      </c>
      <c r="M86" s="199" t="s">
        <v>374</v>
      </c>
      <c r="N86" s="266" t="s">
        <v>395</v>
      </c>
      <c r="O86" s="266" t="s">
        <v>375</v>
      </c>
    </row>
    <row r="87" spans="1:15" ht="20.100000000000001" customHeight="1" x14ac:dyDescent="0.15">
      <c r="A87" s="196" t="s">
        <v>396</v>
      </c>
      <c r="B87" s="196" t="s">
        <v>337</v>
      </c>
      <c r="C87" s="197">
        <v>0</v>
      </c>
      <c r="D87" s="198">
        <v>2700000000</v>
      </c>
      <c r="E87" s="198">
        <v>2700000000</v>
      </c>
      <c r="F87" s="198">
        <v>2700000000</v>
      </c>
      <c r="G87" s="198">
        <v>2700000000</v>
      </c>
      <c r="H87" s="198">
        <v>0</v>
      </c>
      <c r="I87" s="198">
        <v>0</v>
      </c>
      <c r="J87" s="198">
        <v>0</v>
      </c>
      <c r="K87" s="198">
        <v>0</v>
      </c>
      <c r="L87" s="198">
        <v>0</v>
      </c>
      <c r="M87" s="199" t="s">
        <v>374</v>
      </c>
      <c r="N87" s="266" t="s">
        <v>395</v>
      </c>
      <c r="O87" s="266" t="s">
        <v>375</v>
      </c>
    </row>
    <row r="88" spans="1:15" ht="20.100000000000001" customHeight="1" x14ac:dyDescent="0.15">
      <c r="A88" s="196" t="s">
        <v>396</v>
      </c>
      <c r="B88" s="196" t="s">
        <v>291</v>
      </c>
      <c r="C88" s="197">
        <v>0</v>
      </c>
      <c r="D88" s="198">
        <v>2700000000</v>
      </c>
      <c r="E88" s="198">
        <v>2700000000</v>
      </c>
      <c r="F88" s="198">
        <v>2700000000</v>
      </c>
      <c r="G88" s="198">
        <v>2700000000</v>
      </c>
      <c r="H88" s="198">
        <v>0</v>
      </c>
      <c r="I88" s="198">
        <v>0</v>
      </c>
      <c r="J88" s="198">
        <v>0</v>
      </c>
      <c r="K88" s="198">
        <v>0</v>
      </c>
      <c r="L88" s="198">
        <v>0</v>
      </c>
      <c r="M88" s="199" t="s">
        <v>374</v>
      </c>
      <c r="N88" s="266" t="s">
        <v>395</v>
      </c>
      <c r="O88" s="266" t="s">
        <v>375</v>
      </c>
    </row>
  </sheetData>
  <mergeCells count="88">
    <mergeCell ref="N88:O88"/>
    <mergeCell ref="N83:O83"/>
    <mergeCell ref="N84:O84"/>
    <mergeCell ref="N85:O85"/>
    <mergeCell ref="N86:O86"/>
    <mergeCell ref="N87:O87"/>
    <mergeCell ref="N78:O78"/>
    <mergeCell ref="N79:O79"/>
    <mergeCell ref="N80:O80"/>
    <mergeCell ref="N81:O81"/>
    <mergeCell ref="N82:O82"/>
    <mergeCell ref="N73:O73"/>
    <mergeCell ref="N74:O74"/>
    <mergeCell ref="N75:O75"/>
    <mergeCell ref="N76:O76"/>
    <mergeCell ref="N77:O77"/>
    <mergeCell ref="N72:O72"/>
    <mergeCell ref="N61:O61"/>
    <mergeCell ref="N62:O62"/>
    <mergeCell ref="N63:O63"/>
    <mergeCell ref="N64:O64"/>
    <mergeCell ref="N65:O65"/>
    <mergeCell ref="N66:O66"/>
    <mergeCell ref="N67:O67"/>
    <mergeCell ref="N68:O68"/>
    <mergeCell ref="N69:O69"/>
    <mergeCell ref="N70:O70"/>
    <mergeCell ref="N71:O71"/>
    <mergeCell ref="N60:O60"/>
    <mergeCell ref="N49:O49"/>
    <mergeCell ref="N50:O50"/>
    <mergeCell ref="N51:O51"/>
    <mergeCell ref="N52:O52"/>
    <mergeCell ref="N53:O53"/>
    <mergeCell ref="N54:O54"/>
    <mergeCell ref="N55:O55"/>
    <mergeCell ref="N56:O56"/>
    <mergeCell ref="N57:O57"/>
    <mergeCell ref="N58:O58"/>
    <mergeCell ref="N59:O59"/>
    <mergeCell ref="N48:O48"/>
    <mergeCell ref="N37:O37"/>
    <mergeCell ref="N38:O38"/>
    <mergeCell ref="N39:O39"/>
    <mergeCell ref="N40:O40"/>
    <mergeCell ref="N41:O41"/>
    <mergeCell ref="N42:O42"/>
    <mergeCell ref="N43:O43"/>
    <mergeCell ref="N44:O44"/>
    <mergeCell ref="N45:O45"/>
    <mergeCell ref="N46:O46"/>
    <mergeCell ref="N47:O47"/>
    <mergeCell ref="N36:O36"/>
    <mergeCell ref="N25:O25"/>
    <mergeCell ref="N26:O26"/>
    <mergeCell ref="N27:O27"/>
    <mergeCell ref="N28:O28"/>
    <mergeCell ref="N29:O29"/>
    <mergeCell ref="N30:O30"/>
    <mergeCell ref="N31:O31"/>
    <mergeCell ref="N32:O32"/>
    <mergeCell ref="N33:O33"/>
    <mergeCell ref="N34:O34"/>
    <mergeCell ref="N35:O35"/>
    <mergeCell ref="N24:O24"/>
    <mergeCell ref="N13:O13"/>
    <mergeCell ref="N14:O14"/>
    <mergeCell ref="N15:O15"/>
    <mergeCell ref="N16:O16"/>
    <mergeCell ref="N17:O17"/>
    <mergeCell ref="N18:O18"/>
    <mergeCell ref="N19:O19"/>
    <mergeCell ref="N20:O20"/>
    <mergeCell ref="N21:O21"/>
    <mergeCell ref="N22:O22"/>
    <mergeCell ref="N23:O23"/>
    <mergeCell ref="N12:O12"/>
    <mergeCell ref="N1:O1"/>
    <mergeCell ref="N2:O2"/>
    <mergeCell ref="N3:O3"/>
    <mergeCell ref="N4:O4"/>
    <mergeCell ref="N5:O5"/>
    <mergeCell ref="N6:O6"/>
    <mergeCell ref="N7:O7"/>
    <mergeCell ref="N8:O8"/>
    <mergeCell ref="N9:O9"/>
    <mergeCell ref="N10:O10"/>
    <mergeCell ref="N11:O1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R34"/>
  <sheetViews>
    <sheetView workbookViewId="0">
      <selection activeCell="F9" sqref="F9"/>
    </sheetView>
  </sheetViews>
  <sheetFormatPr defaultRowHeight="13.5" x14ac:dyDescent="0.15"/>
  <cols>
    <col min="1" max="1" width="22.5546875" customWidth="1"/>
    <col min="2" max="4" width="24.5546875" customWidth="1"/>
    <col min="5" max="5" width="33.6640625" customWidth="1"/>
    <col min="7" max="8" width="11.21875" customWidth="1"/>
  </cols>
  <sheetData>
    <row r="1" spans="1:18" ht="24" x14ac:dyDescent="0.15">
      <c r="A1" s="203" t="s">
        <v>407</v>
      </c>
      <c r="B1" s="195" t="s">
        <v>408</v>
      </c>
      <c r="C1" s="195" t="s">
        <v>409</v>
      </c>
      <c r="D1" s="203" t="s">
        <v>135</v>
      </c>
      <c r="E1" s="203" t="s">
        <v>141</v>
      </c>
      <c r="F1" s="195" t="s">
        <v>360</v>
      </c>
      <c r="G1" s="203" t="s">
        <v>361</v>
      </c>
      <c r="H1" s="203" t="s">
        <v>362</v>
      </c>
      <c r="I1" s="203" t="s">
        <v>363</v>
      </c>
      <c r="J1" s="203" t="s">
        <v>364</v>
      </c>
      <c r="K1" s="203" t="s">
        <v>365</v>
      </c>
      <c r="L1" s="203" t="s">
        <v>410</v>
      </c>
      <c r="M1" s="203" t="s">
        <v>367</v>
      </c>
      <c r="N1" s="203" t="s">
        <v>368</v>
      </c>
      <c r="O1" s="203" t="s">
        <v>14</v>
      </c>
      <c r="P1" s="203" t="s">
        <v>369</v>
      </c>
      <c r="Q1" s="267" t="s">
        <v>370</v>
      </c>
      <c r="R1" s="267" t="s">
        <v>371</v>
      </c>
    </row>
    <row r="2" spans="1:18" ht="15.75" customHeight="1" x14ac:dyDescent="0.15">
      <c r="A2" s="196" t="s">
        <v>372</v>
      </c>
      <c r="B2" s="196" t="s">
        <v>376</v>
      </c>
      <c r="C2" s="196" t="s">
        <v>357</v>
      </c>
      <c r="D2" s="196" t="s">
        <v>208</v>
      </c>
      <c r="E2" s="196" t="s">
        <v>377</v>
      </c>
      <c r="F2" s="197">
        <v>0</v>
      </c>
      <c r="G2" s="198">
        <v>0</v>
      </c>
      <c r="H2" s="198">
        <v>43843750</v>
      </c>
      <c r="I2" s="198">
        <v>0</v>
      </c>
      <c r="J2" s="198">
        <v>0</v>
      </c>
      <c r="K2" s="198">
        <v>0</v>
      </c>
      <c r="L2" s="198">
        <v>0</v>
      </c>
      <c r="M2" s="198">
        <v>0</v>
      </c>
      <c r="N2" s="198">
        <v>0</v>
      </c>
      <c r="O2" s="198">
        <v>43843750</v>
      </c>
      <c r="P2" s="199" t="s">
        <v>374</v>
      </c>
      <c r="Q2" s="268" t="s">
        <v>374</v>
      </c>
      <c r="R2" s="268" t="s">
        <v>375</v>
      </c>
    </row>
    <row r="3" spans="1:18" ht="15.75" customHeight="1" x14ac:dyDescent="0.15">
      <c r="A3" s="196" t="s">
        <v>372</v>
      </c>
      <c r="B3" s="196" t="s">
        <v>376</v>
      </c>
      <c r="C3" s="196" t="s">
        <v>357</v>
      </c>
      <c r="D3" s="196" t="s">
        <v>208</v>
      </c>
      <c r="E3" s="196" t="s">
        <v>378</v>
      </c>
      <c r="F3" s="197">
        <v>0</v>
      </c>
      <c r="G3" s="198">
        <v>0</v>
      </c>
      <c r="H3" s="198">
        <v>34430</v>
      </c>
      <c r="I3" s="198">
        <v>0</v>
      </c>
      <c r="J3" s="198">
        <v>0</v>
      </c>
      <c r="K3" s="198">
        <v>0</v>
      </c>
      <c r="L3" s="198">
        <v>0</v>
      </c>
      <c r="M3" s="198">
        <v>0</v>
      </c>
      <c r="N3" s="198">
        <v>0</v>
      </c>
      <c r="O3" s="198">
        <v>34430</v>
      </c>
      <c r="P3" s="199" t="s">
        <v>374</v>
      </c>
      <c r="Q3" s="268" t="s">
        <v>374</v>
      </c>
      <c r="R3" s="268" t="s">
        <v>375</v>
      </c>
    </row>
    <row r="4" spans="1:18" ht="15.75" customHeight="1" x14ac:dyDescent="0.15">
      <c r="A4" s="196" t="s">
        <v>379</v>
      </c>
      <c r="B4" s="196" t="s">
        <v>376</v>
      </c>
      <c r="C4" s="196" t="s">
        <v>357</v>
      </c>
      <c r="D4" s="196" t="s">
        <v>208</v>
      </c>
      <c r="E4" s="196" t="s">
        <v>311</v>
      </c>
      <c r="F4" s="197">
        <v>0</v>
      </c>
      <c r="G4" s="198">
        <v>0</v>
      </c>
      <c r="H4" s="198">
        <v>68305460</v>
      </c>
      <c r="I4" s="198">
        <v>60010020</v>
      </c>
      <c r="J4" s="198">
        <v>60010020</v>
      </c>
      <c r="K4" s="198">
        <v>0</v>
      </c>
      <c r="L4" s="198">
        <v>0</v>
      </c>
      <c r="M4" s="198">
        <v>0</v>
      </c>
      <c r="N4" s="198">
        <v>0</v>
      </c>
      <c r="O4" s="198">
        <v>8295440</v>
      </c>
      <c r="P4" s="199" t="s">
        <v>374</v>
      </c>
      <c r="Q4" s="268" t="s">
        <v>475</v>
      </c>
      <c r="R4" s="268" t="s">
        <v>375</v>
      </c>
    </row>
    <row r="5" spans="1:18" ht="15.75" customHeight="1" x14ac:dyDescent="0.15">
      <c r="A5" s="196" t="s">
        <v>379</v>
      </c>
      <c r="B5" s="196" t="s">
        <v>376</v>
      </c>
      <c r="C5" s="196" t="s">
        <v>380</v>
      </c>
      <c r="D5" s="196" t="s">
        <v>309</v>
      </c>
      <c r="E5" s="196" t="s">
        <v>311</v>
      </c>
      <c r="F5" s="197">
        <v>0</v>
      </c>
      <c r="G5" s="198">
        <v>0</v>
      </c>
      <c r="H5" s="198">
        <v>204631200</v>
      </c>
      <c r="I5" s="198">
        <v>34762860</v>
      </c>
      <c r="J5" s="198">
        <v>204631200</v>
      </c>
      <c r="K5" s="198">
        <v>0</v>
      </c>
      <c r="L5" s="198">
        <v>0</v>
      </c>
      <c r="M5" s="198">
        <v>0</v>
      </c>
      <c r="N5" s="198">
        <v>0</v>
      </c>
      <c r="O5" s="198">
        <v>0</v>
      </c>
      <c r="P5" s="199" t="s">
        <v>374</v>
      </c>
      <c r="Q5" s="268" t="s">
        <v>395</v>
      </c>
      <c r="R5" s="268" t="s">
        <v>375</v>
      </c>
    </row>
    <row r="6" spans="1:18" ht="15.75" customHeight="1" x14ac:dyDescent="0.15">
      <c r="A6" s="196" t="s">
        <v>381</v>
      </c>
      <c r="B6" s="196" t="s">
        <v>376</v>
      </c>
      <c r="C6" s="196" t="s">
        <v>357</v>
      </c>
      <c r="D6" s="196" t="s">
        <v>208</v>
      </c>
      <c r="E6" s="196" t="s">
        <v>377</v>
      </c>
      <c r="F6" s="197">
        <v>0</v>
      </c>
      <c r="G6" s="198">
        <v>0</v>
      </c>
      <c r="H6" s="198">
        <v>2955680</v>
      </c>
      <c r="I6" s="198">
        <v>0</v>
      </c>
      <c r="J6" s="198">
        <v>0</v>
      </c>
      <c r="K6" s="198">
        <v>0</v>
      </c>
      <c r="L6" s="198">
        <v>0</v>
      </c>
      <c r="M6" s="198">
        <v>0</v>
      </c>
      <c r="N6" s="198">
        <v>0</v>
      </c>
      <c r="O6" s="198">
        <v>2955680</v>
      </c>
      <c r="P6" s="199" t="s">
        <v>374</v>
      </c>
      <c r="Q6" s="268" t="s">
        <v>374</v>
      </c>
      <c r="R6" s="268" t="s">
        <v>375</v>
      </c>
    </row>
    <row r="7" spans="1:18" ht="15.75" customHeight="1" x14ac:dyDescent="0.15">
      <c r="A7" s="196" t="s">
        <v>382</v>
      </c>
      <c r="B7" s="196" t="s">
        <v>376</v>
      </c>
      <c r="C7" s="196" t="s">
        <v>357</v>
      </c>
      <c r="D7" s="196" t="s">
        <v>208</v>
      </c>
      <c r="E7" s="196" t="s">
        <v>383</v>
      </c>
      <c r="F7" s="197">
        <v>0</v>
      </c>
      <c r="G7" s="198">
        <v>0</v>
      </c>
      <c r="H7" s="198">
        <v>74522681</v>
      </c>
      <c r="I7" s="198">
        <v>0</v>
      </c>
      <c r="J7" s="198">
        <v>0</v>
      </c>
      <c r="K7" s="198">
        <v>0</v>
      </c>
      <c r="L7" s="198">
        <v>0</v>
      </c>
      <c r="M7" s="198">
        <v>0</v>
      </c>
      <c r="N7" s="198">
        <v>0</v>
      </c>
      <c r="O7" s="198">
        <v>74522681</v>
      </c>
      <c r="P7" s="199" t="s">
        <v>374</v>
      </c>
      <c r="Q7" s="268" t="s">
        <v>374</v>
      </c>
      <c r="R7" s="268" t="s">
        <v>375</v>
      </c>
    </row>
    <row r="8" spans="1:18" ht="15.75" customHeight="1" x14ac:dyDescent="0.15">
      <c r="A8" s="196" t="s">
        <v>384</v>
      </c>
      <c r="B8" s="196" t="s">
        <v>376</v>
      </c>
      <c r="C8" s="196" t="s">
        <v>357</v>
      </c>
      <c r="D8" s="196" t="s">
        <v>208</v>
      </c>
      <c r="E8" s="196" t="s">
        <v>386</v>
      </c>
      <c r="F8" s="197">
        <v>0</v>
      </c>
      <c r="G8" s="198">
        <v>0</v>
      </c>
      <c r="H8" s="198">
        <v>25192000</v>
      </c>
      <c r="I8" s="198">
        <v>0</v>
      </c>
      <c r="J8" s="198">
        <v>200000</v>
      </c>
      <c r="K8" s="198">
        <v>0</v>
      </c>
      <c r="L8" s="198">
        <v>0</v>
      </c>
      <c r="M8" s="198">
        <v>0</v>
      </c>
      <c r="N8" s="198">
        <v>0</v>
      </c>
      <c r="O8" s="198">
        <v>24992000</v>
      </c>
      <c r="P8" s="199" t="s">
        <v>374</v>
      </c>
      <c r="Q8" s="268" t="s">
        <v>387</v>
      </c>
      <c r="R8" s="268" t="s">
        <v>375</v>
      </c>
    </row>
    <row r="9" spans="1:18" ht="15.75" customHeight="1" x14ac:dyDescent="0.15">
      <c r="A9" s="196" t="s">
        <v>384</v>
      </c>
      <c r="B9" s="196" t="s">
        <v>376</v>
      </c>
      <c r="C9" s="196" t="s">
        <v>357</v>
      </c>
      <c r="D9" s="196" t="s">
        <v>208</v>
      </c>
      <c r="E9" s="196" t="s">
        <v>388</v>
      </c>
      <c r="F9" s="197">
        <v>0</v>
      </c>
      <c r="G9" s="198">
        <v>0</v>
      </c>
      <c r="H9" s="198">
        <v>6500000</v>
      </c>
      <c r="I9" s="198">
        <v>0</v>
      </c>
      <c r="J9" s="198">
        <v>0</v>
      </c>
      <c r="K9" s="198">
        <v>0</v>
      </c>
      <c r="L9" s="198">
        <v>0</v>
      </c>
      <c r="M9" s="198">
        <v>0</v>
      </c>
      <c r="N9" s="198">
        <v>0</v>
      </c>
      <c r="O9" s="198">
        <v>6500000</v>
      </c>
      <c r="P9" s="199" t="s">
        <v>374</v>
      </c>
      <c r="Q9" s="268" t="s">
        <v>374</v>
      </c>
      <c r="R9" s="268" t="s">
        <v>375</v>
      </c>
    </row>
    <row r="10" spans="1:18" ht="15.75" customHeight="1" x14ac:dyDescent="0.15">
      <c r="A10" s="196" t="s">
        <v>384</v>
      </c>
      <c r="B10" s="196" t="s">
        <v>376</v>
      </c>
      <c r="C10" s="196" t="s">
        <v>380</v>
      </c>
      <c r="D10" s="196" t="s">
        <v>293</v>
      </c>
      <c r="E10" s="196" t="s">
        <v>386</v>
      </c>
      <c r="F10" s="197">
        <v>0</v>
      </c>
      <c r="G10" s="198">
        <v>500000</v>
      </c>
      <c r="H10" s="198">
        <v>750000</v>
      </c>
      <c r="I10" s="198">
        <v>200000</v>
      </c>
      <c r="J10" s="198">
        <v>200000</v>
      </c>
      <c r="K10" s="198">
        <v>0</v>
      </c>
      <c r="L10" s="198">
        <v>0</v>
      </c>
      <c r="M10" s="198">
        <v>0</v>
      </c>
      <c r="N10" s="198">
        <v>0</v>
      </c>
      <c r="O10" s="198">
        <v>550000</v>
      </c>
      <c r="P10" s="199" t="s">
        <v>374</v>
      </c>
      <c r="Q10" s="268" t="s">
        <v>476</v>
      </c>
      <c r="R10" s="268" t="s">
        <v>375</v>
      </c>
    </row>
    <row r="11" spans="1:18" ht="15.75" customHeight="1" x14ac:dyDescent="0.15">
      <c r="A11" s="196" t="s">
        <v>389</v>
      </c>
      <c r="B11" s="196" t="s">
        <v>376</v>
      </c>
      <c r="C11" s="196" t="s">
        <v>356</v>
      </c>
      <c r="D11" s="196" t="s">
        <v>178</v>
      </c>
      <c r="E11" s="196" t="s">
        <v>390</v>
      </c>
      <c r="F11" s="197">
        <v>0</v>
      </c>
      <c r="G11" s="198">
        <v>8059500</v>
      </c>
      <c r="H11" s="198">
        <v>17418780</v>
      </c>
      <c r="I11" s="198">
        <v>0</v>
      </c>
      <c r="J11" s="198">
        <v>9424070</v>
      </c>
      <c r="K11" s="198">
        <v>0</v>
      </c>
      <c r="L11" s="198">
        <v>0</v>
      </c>
      <c r="M11" s="198">
        <v>0</v>
      </c>
      <c r="N11" s="198">
        <v>0</v>
      </c>
      <c r="O11" s="198">
        <v>7994710</v>
      </c>
      <c r="P11" s="199" t="s">
        <v>374</v>
      </c>
      <c r="Q11" s="268" t="s">
        <v>477</v>
      </c>
      <c r="R11" s="268" t="s">
        <v>375</v>
      </c>
    </row>
    <row r="12" spans="1:18" ht="15.75" customHeight="1" x14ac:dyDescent="0.15">
      <c r="A12" s="196" t="s">
        <v>389</v>
      </c>
      <c r="B12" s="196" t="s">
        <v>376</v>
      </c>
      <c r="C12" s="196" t="s">
        <v>357</v>
      </c>
      <c r="D12" s="196" t="s">
        <v>208</v>
      </c>
      <c r="E12" s="196" t="s">
        <v>391</v>
      </c>
      <c r="F12" s="197">
        <v>0</v>
      </c>
      <c r="G12" s="198">
        <v>0</v>
      </c>
      <c r="H12" s="198">
        <v>-11135130</v>
      </c>
      <c r="I12" s="198">
        <v>0</v>
      </c>
      <c r="J12" s="198">
        <v>0</v>
      </c>
      <c r="K12" s="198">
        <v>0</v>
      </c>
      <c r="L12" s="198">
        <v>0</v>
      </c>
      <c r="M12" s="198">
        <v>0</v>
      </c>
      <c r="N12" s="198">
        <v>0</v>
      </c>
      <c r="O12" s="198">
        <v>-11135130</v>
      </c>
      <c r="P12" s="199" t="s">
        <v>374</v>
      </c>
      <c r="Q12" s="268" t="s">
        <v>374</v>
      </c>
      <c r="R12" s="268" t="s">
        <v>375</v>
      </c>
    </row>
    <row r="13" spans="1:18" ht="15.75" customHeight="1" x14ac:dyDescent="0.15">
      <c r="A13" s="196" t="s">
        <v>389</v>
      </c>
      <c r="B13" s="196" t="s">
        <v>376</v>
      </c>
      <c r="C13" s="196" t="s">
        <v>357</v>
      </c>
      <c r="D13" s="196" t="s">
        <v>208</v>
      </c>
      <c r="E13" s="196" t="s">
        <v>390</v>
      </c>
      <c r="F13" s="197">
        <v>0</v>
      </c>
      <c r="G13" s="198">
        <v>0</v>
      </c>
      <c r="H13" s="198">
        <v>-175472380</v>
      </c>
      <c r="I13" s="198">
        <v>0</v>
      </c>
      <c r="J13" s="198">
        <v>0</v>
      </c>
      <c r="K13" s="198">
        <v>0</v>
      </c>
      <c r="L13" s="198">
        <v>0</v>
      </c>
      <c r="M13" s="198">
        <v>0</v>
      </c>
      <c r="N13" s="198">
        <v>0</v>
      </c>
      <c r="O13" s="198">
        <v>-175472380</v>
      </c>
      <c r="P13" s="199" t="s">
        <v>374</v>
      </c>
      <c r="Q13" s="268" t="s">
        <v>374</v>
      </c>
      <c r="R13" s="268" t="s">
        <v>375</v>
      </c>
    </row>
    <row r="14" spans="1:18" ht="15.75" customHeight="1" x14ac:dyDescent="0.15">
      <c r="A14" s="196" t="s">
        <v>389</v>
      </c>
      <c r="B14" s="196" t="s">
        <v>376</v>
      </c>
      <c r="C14" s="196" t="s">
        <v>357</v>
      </c>
      <c r="D14" s="196" t="s">
        <v>208</v>
      </c>
      <c r="E14" s="196" t="s">
        <v>179</v>
      </c>
      <c r="F14" s="197">
        <v>0</v>
      </c>
      <c r="G14" s="198">
        <v>0</v>
      </c>
      <c r="H14" s="198">
        <v>14266430</v>
      </c>
      <c r="I14" s="198">
        <v>0</v>
      </c>
      <c r="J14" s="198">
        <v>0</v>
      </c>
      <c r="K14" s="198">
        <v>0</v>
      </c>
      <c r="L14" s="198">
        <v>0</v>
      </c>
      <c r="M14" s="198">
        <v>0</v>
      </c>
      <c r="N14" s="198">
        <v>0</v>
      </c>
      <c r="O14" s="198">
        <v>14266430</v>
      </c>
      <c r="P14" s="199" t="s">
        <v>374</v>
      </c>
      <c r="Q14" s="268" t="s">
        <v>374</v>
      </c>
      <c r="R14" s="268" t="s">
        <v>375</v>
      </c>
    </row>
    <row r="15" spans="1:18" ht="15.75" customHeight="1" x14ac:dyDescent="0.15">
      <c r="A15" s="196" t="s">
        <v>389</v>
      </c>
      <c r="B15" s="196" t="s">
        <v>376</v>
      </c>
      <c r="C15" s="196" t="s">
        <v>357</v>
      </c>
      <c r="D15" s="196" t="s">
        <v>208</v>
      </c>
      <c r="E15" s="196" t="s">
        <v>392</v>
      </c>
      <c r="F15" s="197">
        <v>0</v>
      </c>
      <c r="G15" s="198">
        <v>0</v>
      </c>
      <c r="H15" s="198">
        <v>318722940</v>
      </c>
      <c r="I15" s="198">
        <v>0</v>
      </c>
      <c r="J15" s="198">
        <v>0</v>
      </c>
      <c r="K15" s="198">
        <v>0</v>
      </c>
      <c r="L15" s="198">
        <v>0</v>
      </c>
      <c r="M15" s="198">
        <v>0</v>
      </c>
      <c r="N15" s="198">
        <v>0</v>
      </c>
      <c r="O15" s="198">
        <v>318722940</v>
      </c>
      <c r="P15" s="199" t="s">
        <v>374</v>
      </c>
      <c r="Q15" s="268" t="s">
        <v>374</v>
      </c>
      <c r="R15" s="268" t="s">
        <v>375</v>
      </c>
    </row>
    <row r="16" spans="1:18" ht="15.75" customHeight="1" x14ac:dyDescent="0.15">
      <c r="A16" s="196" t="s">
        <v>393</v>
      </c>
      <c r="B16" s="196" t="s">
        <v>376</v>
      </c>
      <c r="C16" s="196" t="s">
        <v>357</v>
      </c>
      <c r="D16" s="196" t="s">
        <v>208</v>
      </c>
      <c r="E16" s="196" t="s">
        <v>378</v>
      </c>
      <c r="F16" s="197">
        <v>0</v>
      </c>
      <c r="G16" s="198">
        <v>0</v>
      </c>
      <c r="H16" s="198">
        <v>1203270</v>
      </c>
      <c r="I16" s="198">
        <v>0</v>
      </c>
      <c r="J16" s="198">
        <v>0</v>
      </c>
      <c r="K16" s="198">
        <v>0</v>
      </c>
      <c r="L16" s="198">
        <v>0</v>
      </c>
      <c r="M16" s="198">
        <v>0</v>
      </c>
      <c r="N16" s="198">
        <v>0</v>
      </c>
      <c r="O16" s="198">
        <v>1203270</v>
      </c>
      <c r="P16" s="199" t="s">
        <v>374</v>
      </c>
      <c r="Q16" s="268" t="s">
        <v>374</v>
      </c>
      <c r="R16" s="268" t="s">
        <v>375</v>
      </c>
    </row>
    <row r="17" spans="1:18" ht="15.75" customHeight="1" x14ac:dyDescent="0.15">
      <c r="A17" s="196" t="s">
        <v>394</v>
      </c>
      <c r="B17" s="196" t="s">
        <v>376</v>
      </c>
      <c r="C17" s="196" t="s">
        <v>357</v>
      </c>
      <c r="D17" s="196" t="s">
        <v>208</v>
      </c>
      <c r="E17" s="196" t="s">
        <v>377</v>
      </c>
      <c r="F17" s="197">
        <v>0</v>
      </c>
      <c r="G17" s="198">
        <v>0</v>
      </c>
      <c r="H17" s="198">
        <v>201644722</v>
      </c>
      <c r="I17" s="198">
        <v>0</v>
      </c>
      <c r="J17" s="198">
        <v>201644722</v>
      </c>
      <c r="K17" s="198">
        <v>0</v>
      </c>
      <c r="L17" s="198">
        <v>0</v>
      </c>
      <c r="M17" s="198">
        <v>0</v>
      </c>
      <c r="N17" s="198">
        <v>0</v>
      </c>
      <c r="O17" s="198">
        <v>0</v>
      </c>
      <c r="P17" s="199" t="s">
        <v>374</v>
      </c>
      <c r="Q17" s="268" t="s">
        <v>395</v>
      </c>
      <c r="R17" s="268" t="s">
        <v>375</v>
      </c>
    </row>
    <row r="18" spans="1:18" ht="15.75" customHeight="1" x14ac:dyDescent="0.15">
      <c r="A18" s="196" t="s">
        <v>394</v>
      </c>
      <c r="B18" s="196" t="s">
        <v>376</v>
      </c>
      <c r="C18" s="196" t="s">
        <v>380</v>
      </c>
      <c r="D18" s="196" t="s">
        <v>309</v>
      </c>
      <c r="E18" s="196" t="s">
        <v>377</v>
      </c>
      <c r="F18" s="197">
        <v>0</v>
      </c>
      <c r="G18" s="198">
        <v>618210</v>
      </c>
      <c r="H18" s="198">
        <v>21225210</v>
      </c>
      <c r="I18" s="198">
        <v>21225210</v>
      </c>
      <c r="J18" s="198">
        <v>21225210</v>
      </c>
      <c r="K18" s="198">
        <v>0</v>
      </c>
      <c r="L18" s="198">
        <v>0</v>
      </c>
      <c r="M18" s="198">
        <v>0</v>
      </c>
      <c r="N18" s="198">
        <v>0</v>
      </c>
      <c r="O18" s="198">
        <v>0</v>
      </c>
      <c r="P18" s="199" t="s">
        <v>374</v>
      </c>
      <c r="Q18" s="268" t="s">
        <v>395</v>
      </c>
      <c r="R18" s="268" t="s">
        <v>375</v>
      </c>
    </row>
    <row r="19" spans="1:18" ht="15.75" customHeight="1" x14ac:dyDescent="0.15">
      <c r="A19" s="196" t="s">
        <v>396</v>
      </c>
      <c r="B19" s="196" t="s">
        <v>376</v>
      </c>
      <c r="C19" s="196" t="s">
        <v>356</v>
      </c>
      <c r="D19" s="196" t="s">
        <v>151</v>
      </c>
      <c r="E19" s="196" t="s">
        <v>397</v>
      </c>
      <c r="F19" s="197">
        <v>0</v>
      </c>
      <c r="G19" s="198">
        <v>0</v>
      </c>
      <c r="H19" s="198">
        <v>16227800</v>
      </c>
      <c r="I19" s="198">
        <v>15505000</v>
      </c>
      <c r="J19" s="198">
        <v>31197600</v>
      </c>
      <c r="K19" s="198">
        <v>0</v>
      </c>
      <c r="L19" s="198">
        <v>0</v>
      </c>
      <c r="M19" s="198">
        <v>0</v>
      </c>
      <c r="N19" s="198">
        <v>0</v>
      </c>
      <c r="O19" s="198">
        <v>-14969800</v>
      </c>
      <c r="P19" s="199" t="s">
        <v>374</v>
      </c>
      <c r="Q19" s="268" t="s">
        <v>478</v>
      </c>
      <c r="R19" s="268" t="s">
        <v>375</v>
      </c>
    </row>
    <row r="20" spans="1:18" ht="15.75" customHeight="1" x14ac:dyDescent="0.15">
      <c r="A20" s="196" t="s">
        <v>396</v>
      </c>
      <c r="B20" s="196" t="s">
        <v>376</v>
      </c>
      <c r="C20" s="196" t="s">
        <v>357</v>
      </c>
      <c r="D20" s="196" t="s">
        <v>208</v>
      </c>
      <c r="E20" s="196" t="s">
        <v>398</v>
      </c>
      <c r="F20" s="197">
        <v>0</v>
      </c>
      <c r="G20" s="198">
        <v>0</v>
      </c>
      <c r="H20" s="198">
        <v>-1165300</v>
      </c>
      <c r="I20" s="198">
        <v>0</v>
      </c>
      <c r="J20" s="198">
        <v>0</v>
      </c>
      <c r="K20" s="198">
        <v>0</v>
      </c>
      <c r="L20" s="198">
        <v>0</v>
      </c>
      <c r="M20" s="198">
        <v>0</v>
      </c>
      <c r="N20" s="198">
        <v>0</v>
      </c>
      <c r="O20" s="198">
        <v>-1165300</v>
      </c>
      <c r="P20" s="199" t="s">
        <v>374</v>
      </c>
      <c r="Q20" s="268" t="s">
        <v>374</v>
      </c>
      <c r="R20" s="268" t="s">
        <v>375</v>
      </c>
    </row>
    <row r="21" spans="1:18" ht="15.75" customHeight="1" x14ac:dyDescent="0.15">
      <c r="A21" s="196" t="s">
        <v>396</v>
      </c>
      <c r="B21" s="196" t="s">
        <v>376</v>
      </c>
      <c r="C21" s="196" t="s">
        <v>357</v>
      </c>
      <c r="D21" s="196" t="s">
        <v>208</v>
      </c>
      <c r="E21" s="196" t="s">
        <v>397</v>
      </c>
      <c r="F21" s="197">
        <v>0</v>
      </c>
      <c r="G21" s="198">
        <v>0</v>
      </c>
      <c r="H21" s="198">
        <v>388600</v>
      </c>
      <c r="I21" s="198">
        <v>0</v>
      </c>
      <c r="J21" s="198">
        <v>388600</v>
      </c>
      <c r="K21" s="198">
        <v>0</v>
      </c>
      <c r="L21" s="198">
        <v>0</v>
      </c>
      <c r="M21" s="198">
        <v>0</v>
      </c>
      <c r="N21" s="198">
        <v>0</v>
      </c>
      <c r="O21" s="198">
        <v>0</v>
      </c>
      <c r="P21" s="199" t="s">
        <v>374</v>
      </c>
      <c r="Q21" s="268" t="s">
        <v>395</v>
      </c>
      <c r="R21" s="268" t="s">
        <v>375</v>
      </c>
    </row>
    <row r="22" spans="1:18" ht="15.75" customHeight="1" x14ac:dyDescent="0.15">
      <c r="A22" s="196" t="s">
        <v>396</v>
      </c>
      <c r="B22" s="196" t="s">
        <v>376</v>
      </c>
      <c r="C22" s="196" t="s">
        <v>357</v>
      </c>
      <c r="D22" s="196" t="s">
        <v>208</v>
      </c>
      <c r="E22" s="196" t="s">
        <v>383</v>
      </c>
      <c r="F22" s="197">
        <v>0</v>
      </c>
      <c r="G22" s="198">
        <v>-3158300</v>
      </c>
      <c r="H22" s="198">
        <v>761363373</v>
      </c>
      <c r="I22" s="198">
        <v>9433370</v>
      </c>
      <c r="J22" s="198">
        <v>82578730</v>
      </c>
      <c r="K22" s="198">
        <v>0</v>
      </c>
      <c r="L22" s="198">
        <v>0</v>
      </c>
      <c r="M22" s="198">
        <v>0</v>
      </c>
      <c r="N22" s="198">
        <v>0</v>
      </c>
      <c r="O22" s="198">
        <v>678784643</v>
      </c>
      <c r="P22" s="199" t="s">
        <v>374</v>
      </c>
      <c r="Q22" s="268" t="s">
        <v>479</v>
      </c>
      <c r="R22" s="268" t="s">
        <v>375</v>
      </c>
    </row>
    <row r="23" spans="1:18" ht="15.75" customHeight="1" x14ac:dyDescent="0.15">
      <c r="A23" s="196"/>
      <c r="B23" s="196"/>
      <c r="C23" s="196"/>
      <c r="D23" s="196"/>
      <c r="E23" s="196"/>
      <c r="F23" s="197"/>
      <c r="G23" s="198"/>
      <c r="H23" s="198"/>
      <c r="I23" s="198"/>
      <c r="J23" s="198"/>
      <c r="K23" s="198"/>
      <c r="L23" s="198"/>
      <c r="M23" s="198"/>
      <c r="N23" s="198"/>
      <c r="O23" s="198"/>
      <c r="P23" s="199"/>
      <c r="Q23" s="268"/>
      <c r="R23" s="268"/>
    </row>
    <row r="24" spans="1:18" ht="15.75" customHeight="1" x14ac:dyDescent="0.15">
      <c r="A24" s="196"/>
      <c r="B24" s="196"/>
      <c r="C24" s="196"/>
      <c r="D24" s="196"/>
      <c r="E24" s="196"/>
      <c r="F24" s="197"/>
      <c r="G24" s="198"/>
      <c r="H24" s="198"/>
      <c r="I24" s="198"/>
      <c r="J24" s="198"/>
      <c r="K24" s="198"/>
      <c r="L24" s="198"/>
      <c r="M24" s="198"/>
      <c r="N24" s="198"/>
      <c r="O24" s="198"/>
      <c r="P24" s="199"/>
      <c r="Q24" s="268"/>
      <c r="R24" s="268"/>
    </row>
    <row r="33" ht="12" customHeight="1" x14ac:dyDescent="0.15"/>
    <row r="34" hidden="1" x14ac:dyDescent="0.15"/>
  </sheetData>
  <mergeCells count="24">
    <mergeCell ref="Q12:R12"/>
    <mergeCell ref="Q1:R1"/>
    <mergeCell ref="Q2:R2"/>
    <mergeCell ref="Q3:R3"/>
    <mergeCell ref="Q4:R4"/>
    <mergeCell ref="Q5:R5"/>
    <mergeCell ref="Q6:R6"/>
    <mergeCell ref="Q7:R7"/>
    <mergeCell ref="Q8:R8"/>
    <mergeCell ref="Q9:R9"/>
    <mergeCell ref="Q10:R10"/>
    <mergeCell ref="Q11:R11"/>
    <mergeCell ref="Q24:R24"/>
    <mergeCell ref="Q13:R13"/>
    <mergeCell ref="Q14:R14"/>
    <mergeCell ref="Q15:R15"/>
    <mergeCell ref="Q16:R16"/>
    <mergeCell ref="Q17:R17"/>
    <mergeCell ref="Q18:R18"/>
    <mergeCell ref="Q19:R19"/>
    <mergeCell ref="Q20:R20"/>
    <mergeCell ref="Q21:R21"/>
    <mergeCell ref="Q22:R22"/>
    <mergeCell ref="Q23:R23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O82"/>
  <sheetViews>
    <sheetView workbookViewId="0">
      <selection activeCell="F9" sqref="F9"/>
    </sheetView>
  </sheetViews>
  <sheetFormatPr defaultRowHeight="20.100000000000001" customHeight="1" x14ac:dyDescent="0.15"/>
  <cols>
    <col min="1" max="1" width="26.88671875" customWidth="1"/>
    <col min="2" max="2" width="40.21875" customWidth="1"/>
    <col min="3" max="14" width="24.5546875" customWidth="1"/>
  </cols>
  <sheetData>
    <row r="1" spans="1:15" ht="20.100000000000001" customHeight="1" x14ac:dyDescent="0.15">
      <c r="A1" s="203" t="s">
        <v>359</v>
      </c>
      <c r="B1" s="203" t="s">
        <v>141</v>
      </c>
      <c r="C1" s="195" t="s">
        <v>360</v>
      </c>
      <c r="D1" s="203" t="s">
        <v>361</v>
      </c>
      <c r="E1" s="203" t="s">
        <v>362</v>
      </c>
      <c r="F1" s="203" t="s">
        <v>363</v>
      </c>
      <c r="G1" s="203" t="s">
        <v>364</v>
      </c>
      <c r="H1" s="203" t="s">
        <v>365</v>
      </c>
      <c r="I1" s="203" t="s">
        <v>366</v>
      </c>
      <c r="J1" s="203" t="s">
        <v>367</v>
      </c>
      <c r="K1" s="203" t="s">
        <v>368</v>
      </c>
      <c r="L1" s="203" t="s">
        <v>14</v>
      </c>
      <c r="M1" s="203" t="s">
        <v>369</v>
      </c>
      <c r="N1" s="269" t="s">
        <v>370</v>
      </c>
      <c r="O1" s="269" t="s">
        <v>371</v>
      </c>
    </row>
    <row r="2" spans="1:15" ht="20.100000000000001" customHeight="1" x14ac:dyDescent="0.15">
      <c r="A2" s="196" t="s">
        <v>372</v>
      </c>
      <c r="B2" s="196" t="s">
        <v>373</v>
      </c>
      <c r="C2" s="197">
        <v>0</v>
      </c>
      <c r="D2" s="198">
        <v>0</v>
      </c>
      <c r="E2" s="198">
        <v>43878180</v>
      </c>
      <c r="F2" s="198">
        <v>0</v>
      </c>
      <c r="G2" s="198">
        <v>0</v>
      </c>
      <c r="H2" s="198">
        <v>0</v>
      </c>
      <c r="I2" s="198">
        <v>0</v>
      </c>
      <c r="J2" s="198">
        <v>0</v>
      </c>
      <c r="K2" s="198">
        <v>0</v>
      </c>
      <c r="L2" s="198">
        <v>43878180</v>
      </c>
      <c r="M2" s="199" t="s">
        <v>374</v>
      </c>
      <c r="N2" s="266" t="s">
        <v>374</v>
      </c>
      <c r="O2" s="266" t="s">
        <v>375</v>
      </c>
    </row>
    <row r="3" spans="1:15" ht="20.100000000000001" customHeight="1" x14ac:dyDescent="0.15">
      <c r="A3" s="196" t="s">
        <v>372</v>
      </c>
      <c r="B3" s="196" t="s">
        <v>376</v>
      </c>
      <c r="C3" s="197">
        <v>0</v>
      </c>
      <c r="D3" s="198">
        <v>0</v>
      </c>
      <c r="E3" s="198">
        <v>43878180</v>
      </c>
      <c r="F3" s="198">
        <v>0</v>
      </c>
      <c r="G3" s="198">
        <v>0</v>
      </c>
      <c r="H3" s="198">
        <v>0</v>
      </c>
      <c r="I3" s="198">
        <v>0</v>
      </c>
      <c r="J3" s="198">
        <v>0</v>
      </c>
      <c r="K3" s="198">
        <v>0</v>
      </c>
      <c r="L3" s="198">
        <v>43878180</v>
      </c>
      <c r="M3" s="199" t="s">
        <v>374</v>
      </c>
      <c r="N3" s="266" t="s">
        <v>374</v>
      </c>
      <c r="O3" s="266" t="s">
        <v>375</v>
      </c>
    </row>
    <row r="4" spans="1:15" ht="20.100000000000001" customHeight="1" x14ac:dyDescent="0.15">
      <c r="A4" s="196" t="s">
        <v>372</v>
      </c>
      <c r="B4" s="196" t="s">
        <v>357</v>
      </c>
      <c r="C4" s="197">
        <v>0</v>
      </c>
      <c r="D4" s="198">
        <v>0</v>
      </c>
      <c r="E4" s="198">
        <v>43878180</v>
      </c>
      <c r="F4" s="198">
        <v>0</v>
      </c>
      <c r="G4" s="198">
        <v>0</v>
      </c>
      <c r="H4" s="198">
        <v>0</v>
      </c>
      <c r="I4" s="198">
        <v>0</v>
      </c>
      <c r="J4" s="198">
        <v>0</v>
      </c>
      <c r="K4" s="198">
        <v>0</v>
      </c>
      <c r="L4" s="198">
        <v>43878180</v>
      </c>
      <c r="M4" s="199" t="s">
        <v>374</v>
      </c>
      <c r="N4" s="266" t="s">
        <v>374</v>
      </c>
      <c r="O4" s="266" t="s">
        <v>375</v>
      </c>
    </row>
    <row r="5" spans="1:15" ht="20.100000000000001" customHeight="1" x14ac:dyDescent="0.15">
      <c r="A5" s="196" t="s">
        <v>372</v>
      </c>
      <c r="B5" s="196" t="s">
        <v>208</v>
      </c>
      <c r="C5" s="197">
        <v>0</v>
      </c>
      <c r="D5" s="198">
        <v>0</v>
      </c>
      <c r="E5" s="198">
        <v>43878180</v>
      </c>
      <c r="F5" s="198">
        <v>0</v>
      </c>
      <c r="G5" s="198">
        <v>0</v>
      </c>
      <c r="H5" s="198">
        <v>0</v>
      </c>
      <c r="I5" s="198">
        <v>0</v>
      </c>
      <c r="J5" s="198">
        <v>0</v>
      </c>
      <c r="K5" s="198">
        <v>0</v>
      </c>
      <c r="L5" s="198">
        <v>43878180</v>
      </c>
      <c r="M5" s="199" t="s">
        <v>374</v>
      </c>
      <c r="N5" s="266" t="s">
        <v>374</v>
      </c>
      <c r="O5" s="266" t="s">
        <v>375</v>
      </c>
    </row>
    <row r="6" spans="1:15" ht="20.100000000000001" customHeight="1" x14ac:dyDescent="0.15">
      <c r="A6" s="196" t="s">
        <v>372</v>
      </c>
      <c r="B6" s="196" t="s">
        <v>72</v>
      </c>
      <c r="C6" s="197">
        <v>0</v>
      </c>
      <c r="D6" s="198">
        <v>0</v>
      </c>
      <c r="E6" s="198">
        <v>43878180</v>
      </c>
      <c r="F6" s="198">
        <v>0</v>
      </c>
      <c r="G6" s="198">
        <v>0</v>
      </c>
      <c r="H6" s="198">
        <v>0</v>
      </c>
      <c r="I6" s="198">
        <v>0</v>
      </c>
      <c r="J6" s="198">
        <v>0</v>
      </c>
      <c r="K6" s="198">
        <v>0</v>
      </c>
      <c r="L6" s="198">
        <v>43878180</v>
      </c>
      <c r="M6" s="199" t="s">
        <v>374</v>
      </c>
      <c r="N6" s="266" t="s">
        <v>374</v>
      </c>
      <c r="O6" s="266" t="s">
        <v>375</v>
      </c>
    </row>
    <row r="7" spans="1:15" ht="20.100000000000001" customHeight="1" x14ac:dyDescent="0.15">
      <c r="A7" s="196" t="s">
        <v>372</v>
      </c>
      <c r="B7" s="196" t="s">
        <v>377</v>
      </c>
      <c r="C7" s="197">
        <v>0</v>
      </c>
      <c r="D7" s="198">
        <v>0</v>
      </c>
      <c r="E7" s="198">
        <v>43843750</v>
      </c>
      <c r="F7" s="198">
        <v>0</v>
      </c>
      <c r="G7" s="198">
        <v>0</v>
      </c>
      <c r="H7" s="198">
        <v>0</v>
      </c>
      <c r="I7" s="198">
        <v>0</v>
      </c>
      <c r="J7" s="198">
        <v>0</v>
      </c>
      <c r="K7" s="198">
        <v>0</v>
      </c>
      <c r="L7" s="198">
        <v>43843750</v>
      </c>
      <c r="M7" s="199" t="s">
        <v>374</v>
      </c>
      <c r="N7" s="266" t="s">
        <v>374</v>
      </c>
      <c r="O7" s="266" t="s">
        <v>375</v>
      </c>
    </row>
    <row r="8" spans="1:15" ht="20.100000000000001" customHeight="1" x14ac:dyDescent="0.15">
      <c r="A8" s="196" t="s">
        <v>372</v>
      </c>
      <c r="B8" s="196" t="s">
        <v>378</v>
      </c>
      <c r="C8" s="197">
        <v>0</v>
      </c>
      <c r="D8" s="198">
        <v>0</v>
      </c>
      <c r="E8" s="198">
        <v>34430</v>
      </c>
      <c r="F8" s="198">
        <v>0</v>
      </c>
      <c r="G8" s="198">
        <v>0</v>
      </c>
      <c r="H8" s="198">
        <v>0</v>
      </c>
      <c r="I8" s="198">
        <v>0</v>
      </c>
      <c r="J8" s="198">
        <v>0</v>
      </c>
      <c r="K8" s="198">
        <v>0</v>
      </c>
      <c r="L8" s="198">
        <v>34430</v>
      </c>
      <c r="M8" s="199" t="s">
        <v>374</v>
      </c>
      <c r="N8" s="266" t="s">
        <v>374</v>
      </c>
      <c r="O8" s="266" t="s">
        <v>375</v>
      </c>
    </row>
    <row r="9" spans="1:15" ht="20.100000000000001" customHeight="1" x14ac:dyDescent="0.15">
      <c r="A9" s="196" t="s">
        <v>379</v>
      </c>
      <c r="B9" s="196" t="s">
        <v>373</v>
      </c>
      <c r="C9" s="197">
        <v>0</v>
      </c>
      <c r="D9" s="198">
        <v>0</v>
      </c>
      <c r="E9" s="198">
        <v>272936660</v>
      </c>
      <c r="F9" s="198">
        <v>94772880</v>
      </c>
      <c r="G9" s="198">
        <v>264641220</v>
      </c>
      <c r="H9" s="198">
        <v>0</v>
      </c>
      <c r="I9" s="198">
        <v>0</v>
      </c>
      <c r="J9" s="198">
        <v>0</v>
      </c>
      <c r="K9" s="198">
        <v>0</v>
      </c>
      <c r="L9" s="198">
        <v>8295440</v>
      </c>
      <c r="M9" s="199" t="s">
        <v>374</v>
      </c>
      <c r="N9" s="266" t="s">
        <v>480</v>
      </c>
      <c r="O9" s="266" t="s">
        <v>375</v>
      </c>
    </row>
    <row r="10" spans="1:15" ht="20.100000000000001" customHeight="1" x14ac:dyDescent="0.15">
      <c r="A10" s="196" t="s">
        <v>379</v>
      </c>
      <c r="B10" s="196" t="s">
        <v>376</v>
      </c>
      <c r="C10" s="197">
        <v>0</v>
      </c>
      <c r="D10" s="198">
        <v>0</v>
      </c>
      <c r="E10" s="198">
        <v>272936660</v>
      </c>
      <c r="F10" s="198">
        <v>94772880</v>
      </c>
      <c r="G10" s="198">
        <v>264641220</v>
      </c>
      <c r="H10" s="198">
        <v>0</v>
      </c>
      <c r="I10" s="198">
        <v>0</v>
      </c>
      <c r="J10" s="198">
        <v>0</v>
      </c>
      <c r="K10" s="198">
        <v>0</v>
      </c>
      <c r="L10" s="198">
        <v>8295440</v>
      </c>
      <c r="M10" s="199" t="s">
        <v>374</v>
      </c>
      <c r="N10" s="266" t="s">
        <v>480</v>
      </c>
      <c r="O10" s="266" t="s">
        <v>375</v>
      </c>
    </row>
    <row r="11" spans="1:15" ht="20.100000000000001" customHeight="1" x14ac:dyDescent="0.15">
      <c r="A11" s="196" t="s">
        <v>379</v>
      </c>
      <c r="B11" s="196" t="s">
        <v>357</v>
      </c>
      <c r="C11" s="197">
        <v>0</v>
      </c>
      <c r="D11" s="198">
        <v>0</v>
      </c>
      <c r="E11" s="198">
        <v>68305460</v>
      </c>
      <c r="F11" s="198">
        <v>60010020</v>
      </c>
      <c r="G11" s="198">
        <v>60010020</v>
      </c>
      <c r="H11" s="198">
        <v>0</v>
      </c>
      <c r="I11" s="198">
        <v>0</v>
      </c>
      <c r="J11" s="198">
        <v>0</v>
      </c>
      <c r="K11" s="198">
        <v>0</v>
      </c>
      <c r="L11" s="198">
        <v>8295440</v>
      </c>
      <c r="M11" s="199" t="s">
        <v>374</v>
      </c>
      <c r="N11" s="266" t="s">
        <v>475</v>
      </c>
      <c r="O11" s="266" t="s">
        <v>375</v>
      </c>
    </row>
    <row r="12" spans="1:15" ht="20.100000000000001" customHeight="1" x14ac:dyDescent="0.15">
      <c r="A12" s="196" t="s">
        <v>379</v>
      </c>
      <c r="B12" s="196" t="s">
        <v>208</v>
      </c>
      <c r="C12" s="197">
        <v>0</v>
      </c>
      <c r="D12" s="198">
        <v>0</v>
      </c>
      <c r="E12" s="198">
        <v>68305460</v>
      </c>
      <c r="F12" s="198">
        <v>60010020</v>
      </c>
      <c r="G12" s="198">
        <v>60010020</v>
      </c>
      <c r="H12" s="198">
        <v>0</v>
      </c>
      <c r="I12" s="198">
        <v>0</v>
      </c>
      <c r="J12" s="198">
        <v>0</v>
      </c>
      <c r="K12" s="198">
        <v>0</v>
      </c>
      <c r="L12" s="198">
        <v>8295440</v>
      </c>
      <c r="M12" s="199" t="s">
        <v>374</v>
      </c>
      <c r="N12" s="266" t="s">
        <v>475</v>
      </c>
      <c r="O12" s="266" t="s">
        <v>375</v>
      </c>
    </row>
    <row r="13" spans="1:15" ht="20.100000000000001" customHeight="1" x14ac:dyDescent="0.15">
      <c r="A13" s="196" t="s">
        <v>379</v>
      </c>
      <c r="B13" s="196" t="s">
        <v>72</v>
      </c>
      <c r="C13" s="197">
        <v>0</v>
      </c>
      <c r="D13" s="198">
        <v>0</v>
      </c>
      <c r="E13" s="198">
        <v>68305460</v>
      </c>
      <c r="F13" s="198">
        <v>60010020</v>
      </c>
      <c r="G13" s="198">
        <v>60010020</v>
      </c>
      <c r="H13" s="198">
        <v>0</v>
      </c>
      <c r="I13" s="198">
        <v>0</v>
      </c>
      <c r="J13" s="198">
        <v>0</v>
      </c>
      <c r="K13" s="198">
        <v>0</v>
      </c>
      <c r="L13" s="198">
        <v>8295440</v>
      </c>
      <c r="M13" s="199" t="s">
        <v>374</v>
      </c>
      <c r="N13" s="266" t="s">
        <v>475</v>
      </c>
      <c r="O13" s="266" t="s">
        <v>375</v>
      </c>
    </row>
    <row r="14" spans="1:15" ht="20.100000000000001" customHeight="1" x14ac:dyDescent="0.15">
      <c r="A14" s="196" t="s">
        <v>379</v>
      </c>
      <c r="B14" s="196" t="s">
        <v>311</v>
      </c>
      <c r="C14" s="197">
        <v>0</v>
      </c>
      <c r="D14" s="198">
        <v>0</v>
      </c>
      <c r="E14" s="198">
        <v>68305460</v>
      </c>
      <c r="F14" s="198">
        <v>60010020</v>
      </c>
      <c r="G14" s="198">
        <v>60010020</v>
      </c>
      <c r="H14" s="198">
        <v>0</v>
      </c>
      <c r="I14" s="198">
        <v>0</v>
      </c>
      <c r="J14" s="198">
        <v>0</v>
      </c>
      <c r="K14" s="198">
        <v>0</v>
      </c>
      <c r="L14" s="198">
        <v>8295440</v>
      </c>
      <c r="M14" s="199" t="s">
        <v>374</v>
      </c>
      <c r="N14" s="266" t="s">
        <v>475</v>
      </c>
      <c r="O14" s="266" t="s">
        <v>375</v>
      </c>
    </row>
    <row r="15" spans="1:15" ht="20.100000000000001" customHeight="1" x14ac:dyDescent="0.15">
      <c r="A15" s="196" t="s">
        <v>379</v>
      </c>
      <c r="B15" s="196" t="s">
        <v>380</v>
      </c>
      <c r="C15" s="197">
        <v>0</v>
      </c>
      <c r="D15" s="198">
        <v>0</v>
      </c>
      <c r="E15" s="198">
        <v>204631200</v>
      </c>
      <c r="F15" s="198">
        <v>34762860</v>
      </c>
      <c r="G15" s="198">
        <v>204631200</v>
      </c>
      <c r="H15" s="198">
        <v>0</v>
      </c>
      <c r="I15" s="198">
        <v>0</v>
      </c>
      <c r="J15" s="198">
        <v>0</v>
      </c>
      <c r="K15" s="198">
        <v>0</v>
      </c>
      <c r="L15" s="198">
        <v>0</v>
      </c>
      <c r="M15" s="199" t="s">
        <v>374</v>
      </c>
      <c r="N15" s="266" t="s">
        <v>395</v>
      </c>
      <c r="O15" s="266" t="s">
        <v>375</v>
      </c>
    </row>
    <row r="16" spans="1:15" ht="20.100000000000001" customHeight="1" x14ac:dyDescent="0.15">
      <c r="A16" s="196" t="s">
        <v>379</v>
      </c>
      <c r="B16" s="196" t="s">
        <v>309</v>
      </c>
      <c r="C16" s="197">
        <v>0</v>
      </c>
      <c r="D16" s="198">
        <v>0</v>
      </c>
      <c r="E16" s="198">
        <v>204631200</v>
      </c>
      <c r="F16" s="198">
        <v>34762860</v>
      </c>
      <c r="G16" s="198">
        <v>204631200</v>
      </c>
      <c r="H16" s="198">
        <v>0</v>
      </c>
      <c r="I16" s="198">
        <v>0</v>
      </c>
      <c r="J16" s="198">
        <v>0</v>
      </c>
      <c r="K16" s="198">
        <v>0</v>
      </c>
      <c r="L16" s="198">
        <v>0</v>
      </c>
      <c r="M16" s="199" t="s">
        <v>374</v>
      </c>
      <c r="N16" s="266" t="s">
        <v>395</v>
      </c>
      <c r="O16" s="266" t="s">
        <v>375</v>
      </c>
    </row>
    <row r="17" spans="1:15" ht="20.100000000000001" customHeight="1" x14ac:dyDescent="0.15">
      <c r="A17" s="196" t="s">
        <v>379</v>
      </c>
      <c r="B17" s="196" t="s">
        <v>85</v>
      </c>
      <c r="C17" s="197">
        <v>0</v>
      </c>
      <c r="D17" s="198">
        <v>0</v>
      </c>
      <c r="E17" s="198">
        <v>204631200</v>
      </c>
      <c r="F17" s="198">
        <v>34762860</v>
      </c>
      <c r="G17" s="198">
        <v>204631200</v>
      </c>
      <c r="H17" s="198">
        <v>0</v>
      </c>
      <c r="I17" s="198">
        <v>0</v>
      </c>
      <c r="J17" s="198">
        <v>0</v>
      </c>
      <c r="K17" s="198">
        <v>0</v>
      </c>
      <c r="L17" s="198">
        <v>0</v>
      </c>
      <c r="M17" s="199" t="s">
        <v>374</v>
      </c>
      <c r="N17" s="266" t="s">
        <v>395</v>
      </c>
      <c r="O17" s="266" t="s">
        <v>375</v>
      </c>
    </row>
    <row r="18" spans="1:15" ht="20.100000000000001" customHeight="1" x14ac:dyDescent="0.15">
      <c r="A18" s="196" t="s">
        <v>379</v>
      </c>
      <c r="B18" s="196" t="s">
        <v>311</v>
      </c>
      <c r="C18" s="197">
        <v>0</v>
      </c>
      <c r="D18" s="198">
        <v>0</v>
      </c>
      <c r="E18" s="198">
        <v>204631200</v>
      </c>
      <c r="F18" s="198">
        <v>34762860</v>
      </c>
      <c r="G18" s="198">
        <v>204631200</v>
      </c>
      <c r="H18" s="198">
        <v>0</v>
      </c>
      <c r="I18" s="198">
        <v>0</v>
      </c>
      <c r="J18" s="198">
        <v>0</v>
      </c>
      <c r="K18" s="198">
        <v>0</v>
      </c>
      <c r="L18" s="198">
        <v>0</v>
      </c>
      <c r="M18" s="199" t="s">
        <v>374</v>
      </c>
      <c r="N18" s="266" t="s">
        <v>395</v>
      </c>
      <c r="O18" s="266" t="s">
        <v>375</v>
      </c>
    </row>
    <row r="19" spans="1:15" ht="20.100000000000001" customHeight="1" x14ac:dyDescent="0.15">
      <c r="A19" s="196" t="s">
        <v>381</v>
      </c>
      <c r="B19" s="196" t="s">
        <v>373</v>
      </c>
      <c r="C19" s="197">
        <v>0</v>
      </c>
      <c r="D19" s="198">
        <v>0</v>
      </c>
      <c r="E19" s="198">
        <v>2955680</v>
      </c>
      <c r="F19" s="198">
        <v>0</v>
      </c>
      <c r="G19" s="198">
        <v>0</v>
      </c>
      <c r="H19" s="198">
        <v>0</v>
      </c>
      <c r="I19" s="198">
        <v>0</v>
      </c>
      <c r="J19" s="198">
        <v>0</v>
      </c>
      <c r="K19" s="198">
        <v>0</v>
      </c>
      <c r="L19" s="198">
        <v>2955680</v>
      </c>
      <c r="M19" s="199" t="s">
        <v>374</v>
      </c>
      <c r="N19" s="266" t="s">
        <v>374</v>
      </c>
      <c r="O19" s="266" t="s">
        <v>375</v>
      </c>
    </row>
    <row r="20" spans="1:15" ht="20.100000000000001" customHeight="1" x14ac:dyDescent="0.15">
      <c r="A20" s="196" t="s">
        <v>381</v>
      </c>
      <c r="B20" s="196" t="s">
        <v>376</v>
      </c>
      <c r="C20" s="197">
        <v>0</v>
      </c>
      <c r="D20" s="198">
        <v>0</v>
      </c>
      <c r="E20" s="198">
        <v>2955680</v>
      </c>
      <c r="F20" s="198">
        <v>0</v>
      </c>
      <c r="G20" s="198">
        <v>0</v>
      </c>
      <c r="H20" s="198">
        <v>0</v>
      </c>
      <c r="I20" s="198">
        <v>0</v>
      </c>
      <c r="J20" s="198">
        <v>0</v>
      </c>
      <c r="K20" s="198">
        <v>0</v>
      </c>
      <c r="L20" s="198">
        <v>2955680</v>
      </c>
      <c r="M20" s="199" t="s">
        <v>374</v>
      </c>
      <c r="N20" s="266" t="s">
        <v>374</v>
      </c>
      <c r="O20" s="266" t="s">
        <v>375</v>
      </c>
    </row>
    <row r="21" spans="1:15" ht="20.100000000000001" customHeight="1" x14ac:dyDescent="0.15">
      <c r="A21" s="196" t="s">
        <v>381</v>
      </c>
      <c r="B21" s="196" t="s">
        <v>357</v>
      </c>
      <c r="C21" s="197">
        <v>0</v>
      </c>
      <c r="D21" s="198">
        <v>0</v>
      </c>
      <c r="E21" s="198">
        <v>2955680</v>
      </c>
      <c r="F21" s="198">
        <v>0</v>
      </c>
      <c r="G21" s="198">
        <v>0</v>
      </c>
      <c r="H21" s="198">
        <v>0</v>
      </c>
      <c r="I21" s="198">
        <v>0</v>
      </c>
      <c r="J21" s="198">
        <v>0</v>
      </c>
      <c r="K21" s="198">
        <v>0</v>
      </c>
      <c r="L21" s="198">
        <v>2955680</v>
      </c>
      <c r="M21" s="199" t="s">
        <v>374</v>
      </c>
      <c r="N21" s="266" t="s">
        <v>374</v>
      </c>
      <c r="O21" s="266" t="s">
        <v>375</v>
      </c>
    </row>
    <row r="22" spans="1:15" ht="20.100000000000001" customHeight="1" x14ac:dyDescent="0.15">
      <c r="A22" s="196" t="s">
        <v>381</v>
      </c>
      <c r="B22" s="196" t="s">
        <v>208</v>
      </c>
      <c r="C22" s="197">
        <v>0</v>
      </c>
      <c r="D22" s="198">
        <v>0</v>
      </c>
      <c r="E22" s="198">
        <v>2955680</v>
      </c>
      <c r="F22" s="198">
        <v>0</v>
      </c>
      <c r="G22" s="198">
        <v>0</v>
      </c>
      <c r="H22" s="198">
        <v>0</v>
      </c>
      <c r="I22" s="198">
        <v>0</v>
      </c>
      <c r="J22" s="198">
        <v>0</v>
      </c>
      <c r="K22" s="198">
        <v>0</v>
      </c>
      <c r="L22" s="198">
        <v>2955680</v>
      </c>
      <c r="M22" s="199" t="s">
        <v>374</v>
      </c>
      <c r="N22" s="266" t="s">
        <v>374</v>
      </c>
      <c r="O22" s="266" t="s">
        <v>375</v>
      </c>
    </row>
    <row r="23" spans="1:15" ht="20.100000000000001" customHeight="1" x14ac:dyDescent="0.15">
      <c r="A23" s="196" t="s">
        <v>381</v>
      </c>
      <c r="B23" s="196" t="s">
        <v>72</v>
      </c>
      <c r="C23" s="197">
        <v>0</v>
      </c>
      <c r="D23" s="198">
        <v>0</v>
      </c>
      <c r="E23" s="198">
        <v>2955680</v>
      </c>
      <c r="F23" s="198">
        <v>0</v>
      </c>
      <c r="G23" s="198">
        <v>0</v>
      </c>
      <c r="H23" s="198">
        <v>0</v>
      </c>
      <c r="I23" s="198">
        <v>0</v>
      </c>
      <c r="J23" s="198">
        <v>0</v>
      </c>
      <c r="K23" s="198">
        <v>0</v>
      </c>
      <c r="L23" s="198">
        <v>2955680</v>
      </c>
      <c r="M23" s="199" t="s">
        <v>374</v>
      </c>
      <c r="N23" s="266" t="s">
        <v>374</v>
      </c>
      <c r="O23" s="266" t="s">
        <v>375</v>
      </c>
    </row>
    <row r="24" spans="1:15" ht="20.100000000000001" customHeight="1" x14ac:dyDescent="0.15">
      <c r="A24" s="196" t="s">
        <v>381</v>
      </c>
      <c r="B24" s="196" t="s">
        <v>377</v>
      </c>
      <c r="C24" s="197">
        <v>0</v>
      </c>
      <c r="D24" s="198">
        <v>0</v>
      </c>
      <c r="E24" s="198">
        <v>2955680</v>
      </c>
      <c r="F24" s="198">
        <v>0</v>
      </c>
      <c r="G24" s="198">
        <v>0</v>
      </c>
      <c r="H24" s="198">
        <v>0</v>
      </c>
      <c r="I24" s="198">
        <v>0</v>
      </c>
      <c r="J24" s="198">
        <v>0</v>
      </c>
      <c r="K24" s="198">
        <v>0</v>
      </c>
      <c r="L24" s="198">
        <v>2955680</v>
      </c>
      <c r="M24" s="199" t="s">
        <v>374</v>
      </c>
      <c r="N24" s="266" t="s">
        <v>374</v>
      </c>
      <c r="O24" s="266" t="s">
        <v>375</v>
      </c>
    </row>
    <row r="25" spans="1:15" ht="20.100000000000001" customHeight="1" x14ac:dyDescent="0.15">
      <c r="A25" s="196" t="s">
        <v>382</v>
      </c>
      <c r="B25" s="196" t="s">
        <v>373</v>
      </c>
      <c r="C25" s="197">
        <v>0</v>
      </c>
      <c r="D25" s="198">
        <v>0</v>
      </c>
      <c r="E25" s="198">
        <v>74522681</v>
      </c>
      <c r="F25" s="198">
        <v>0</v>
      </c>
      <c r="G25" s="198">
        <v>0</v>
      </c>
      <c r="H25" s="198">
        <v>0</v>
      </c>
      <c r="I25" s="198">
        <v>0</v>
      </c>
      <c r="J25" s="198">
        <v>0</v>
      </c>
      <c r="K25" s="198">
        <v>0</v>
      </c>
      <c r="L25" s="198">
        <v>74522681</v>
      </c>
      <c r="M25" s="199" t="s">
        <v>374</v>
      </c>
      <c r="N25" s="266" t="s">
        <v>374</v>
      </c>
      <c r="O25" s="266" t="s">
        <v>375</v>
      </c>
    </row>
    <row r="26" spans="1:15" ht="20.100000000000001" customHeight="1" x14ac:dyDescent="0.15">
      <c r="A26" s="196" t="s">
        <v>382</v>
      </c>
      <c r="B26" s="196" t="s">
        <v>376</v>
      </c>
      <c r="C26" s="197">
        <v>0</v>
      </c>
      <c r="D26" s="198">
        <v>0</v>
      </c>
      <c r="E26" s="198">
        <v>74522681</v>
      </c>
      <c r="F26" s="198">
        <v>0</v>
      </c>
      <c r="G26" s="198">
        <v>0</v>
      </c>
      <c r="H26" s="198">
        <v>0</v>
      </c>
      <c r="I26" s="198">
        <v>0</v>
      </c>
      <c r="J26" s="198">
        <v>0</v>
      </c>
      <c r="K26" s="198">
        <v>0</v>
      </c>
      <c r="L26" s="198">
        <v>74522681</v>
      </c>
      <c r="M26" s="199" t="s">
        <v>374</v>
      </c>
      <c r="N26" s="266" t="s">
        <v>374</v>
      </c>
      <c r="O26" s="266" t="s">
        <v>375</v>
      </c>
    </row>
    <row r="27" spans="1:15" ht="20.100000000000001" customHeight="1" x14ac:dyDescent="0.15">
      <c r="A27" s="196" t="s">
        <v>382</v>
      </c>
      <c r="B27" s="196" t="s">
        <v>357</v>
      </c>
      <c r="C27" s="197">
        <v>0</v>
      </c>
      <c r="D27" s="198">
        <v>0</v>
      </c>
      <c r="E27" s="198">
        <v>74522681</v>
      </c>
      <c r="F27" s="198">
        <v>0</v>
      </c>
      <c r="G27" s="198">
        <v>0</v>
      </c>
      <c r="H27" s="198">
        <v>0</v>
      </c>
      <c r="I27" s="198">
        <v>0</v>
      </c>
      <c r="J27" s="198">
        <v>0</v>
      </c>
      <c r="K27" s="198">
        <v>0</v>
      </c>
      <c r="L27" s="198">
        <v>74522681</v>
      </c>
      <c r="M27" s="199" t="s">
        <v>374</v>
      </c>
      <c r="N27" s="266" t="s">
        <v>374</v>
      </c>
      <c r="O27" s="266" t="s">
        <v>375</v>
      </c>
    </row>
    <row r="28" spans="1:15" ht="20.100000000000001" customHeight="1" x14ac:dyDescent="0.15">
      <c r="A28" s="196" t="s">
        <v>382</v>
      </c>
      <c r="B28" s="196" t="s">
        <v>208</v>
      </c>
      <c r="C28" s="197">
        <v>0</v>
      </c>
      <c r="D28" s="198">
        <v>0</v>
      </c>
      <c r="E28" s="198">
        <v>74522681</v>
      </c>
      <c r="F28" s="198">
        <v>0</v>
      </c>
      <c r="G28" s="198">
        <v>0</v>
      </c>
      <c r="H28" s="198">
        <v>0</v>
      </c>
      <c r="I28" s="198">
        <v>0</v>
      </c>
      <c r="J28" s="198">
        <v>0</v>
      </c>
      <c r="K28" s="198">
        <v>0</v>
      </c>
      <c r="L28" s="198">
        <v>74522681</v>
      </c>
      <c r="M28" s="199" t="s">
        <v>374</v>
      </c>
      <c r="N28" s="266" t="s">
        <v>374</v>
      </c>
      <c r="O28" s="266" t="s">
        <v>375</v>
      </c>
    </row>
    <row r="29" spans="1:15" ht="20.100000000000001" customHeight="1" x14ac:dyDescent="0.15">
      <c r="A29" s="196" t="s">
        <v>382</v>
      </c>
      <c r="B29" s="196" t="s">
        <v>72</v>
      </c>
      <c r="C29" s="197">
        <v>0</v>
      </c>
      <c r="D29" s="198">
        <v>0</v>
      </c>
      <c r="E29" s="198">
        <v>74522681</v>
      </c>
      <c r="F29" s="198">
        <v>0</v>
      </c>
      <c r="G29" s="198">
        <v>0</v>
      </c>
      <c r="H29" s="198">
        <v>0</v>
      </c>
      <c r="I29" s="198">
        <v>0</v>
      </c>
      <c r="J29" s="198">
        <v>0</v>
      </c>
      <c r="K29" s="198">
        <v>0</v>
      </c>
      <c r="L29" s="198">
        <v>74522681</v>
      </c>
      <c r="M29" s="199" t="s">
        <v>374</v>
      </c>
      <c r="N29" s="266" t="s">
        <v>374</v>
      </c>
      <c r="O29" s="266" t="s">
        <v>375</v>
      </c>
    </row>
    <row r="30" spans="1:15" ht="20.100000000000001" customHeight="1" x14ac:dyDescent="0.15">
      <c r="A30" s="196" t="s">
        <v>382</v>
      </c>
      <c r="B30" s="196" t="s">
        <v>383</v>
      </c>
      <c r="C30" s="197">
        <v>0</v>
      </c>
      <c r="D30" s="198">
        <v>0</v>
      </c>
      <c r="E30" s="198">
        <v>74522681</v>
      </c>
      <c r="F30" s="198">
        <v>0</v>
      </c>
      <c r="G30" s="198">
        <v>0</v>
      </c>
      <c r="H30" s="198">
        <v>0</v>
      </c>
      <c r="I30" s="198">
        <v>0</v>
      </c>
      <c r="J30" s="198">
        <v>0</v>
      </c>
      <c r="K30" s="198">
        <v>0</v>
      </c>
      <c r="L30" s="198">
        <v>74522681</v>
      </c>
      <c r="M30" s="199" t="s">
        <v>374</v>
      </c>
      <c r="N30" s="266" t="s">
        <v>374</v>
      </c>
      <c r="O30" s="266" t="s">
        <v>375</v>
      </c>
    </row>
    <row r="31" spans="1:15" ht="20.100000000000001" customHeight="1" x14ac:dyDescent="0.15">
      <c r="A31" s="196" t="s">
        <v>384</v>
      </c>
      <c r="B31" s="196" t="s">
        <v>373</v>
      </c>
      <c r="C31" s="197">
        <v>0</v>
      </c>
      <c r="D31" s="198">
        <v>500000</v>
      </c>
      <c r="E31" s="198">
        <v>32442000</v>
      </c>
      <c r="F31" s="198">
        <v>200000</v>
      </c>
      <c r="G31" s="198">
        <v>400000</v>
      </c>
      <c r="H31" s="198">
        <v>0</v>
      </c>
      <c r="I31" s="198">
        <v>0</v>
      </c>
      <c r="J31" s="198">
        <v>0</v>
      </c>
      <c r="K31" s="198">
        <v>0</v>
      </c>
      <c r="L31" s="198">
        <v>32042000</v>
      </c>
      <c r="M31" s="199" t="s">
        <v>374</v>
      </c>
      <c r="N31" s="266" t="s">
        <v>481</v>
      </c>
      <c r="O31" s="266" t="s">
        <v>375</v>
      </c>
    </row>
    <row r="32" spans="1:15" ht="20.100000000000001" customHeight="1" x14ac:dyDescent="0.15">
      <c r="A32" s="196" t="s">
        <v>384</v>
      </c>
      <c r="B32" s="196" t="s">
        <v>376</v>
      </c>
      <c r="C32" s="197">
        <v>0</v>
      </c>
      <c r="D32" s="198">
        <v>500000</v>
      </c>
      <c r="E32" s="198">
        <v>32442000</v>
      </c>
      <c r="F32" s="198">
        <v>200000</v>
      </c>
      <c r="G32" s="198">
        <v>400000</v>
      </c>
      <c r="H32" s="198">
        <v>0</v>
      </c>
      <c r="I32" s="198">
        <v>0</v>
      </c>
      <c r="J32" s="198">
        <v>0</v>
      </c>
      <c r="K32" s="198">
        <v>0</v>
      </c>
      <c r="L32" s="198">
        <v>32042000</v>
      </c>
      <c r="M32" s="199" t="s">
        <v>374</v>
      </c>
      <c r="N32" s="266" t="s">
        <v>481</v>
      </c>
      <c r="O32" s="266" t="s">
        <v>375</v>
      </c>
    </row>
    <row r="33" spans="1:15" ht="20.100000000000001" customHeight="1" x14ac:dyDescent="0.15">
      <c r="A33" s="196" t="s">
        <v>384</v>
      </c>
      <c r="B33" s="196" t="s">
        <v>357</v>
      </c>
      <c r="C33" s="197">
        <v>0</v>
      </c>
      <c r="D33" s="198">
        <v>0</v>
      </c>
      <c r="E33" s="198">
        <v>31692000</v>
      </c>
      <c r="F33" s="198">
        <v>0</v>
      </c>
      <c r="G33" s="198">
        <v>200000</v>
      </c>
      <c r="H33" s="198">
        <v>0</v>
      </c>
      <c r="I33" s="198">
        <v>0</v>
      </c>
      <c r="J33" s="198">
        <v>0</v>
      </c>
      <c r="K33" s="198">
        <v>0</v>
      </c>
      <c r="L33" s="198">
        <v>31492000</v>
      </c>
      <c r="M33" s="199" t="s">
        <v>374</v>
      </c>
      <c r="N33" s="266" t="s">
        <v>385</v>
      </c>
      <c r="O33" s="266" t="s">
        <v>375</v>
      </c>
    </row>
    <row r="34" spans="1:15" ht="20.100000000000001" customHeight="1" x14ac:dyDescent="0.15">
      <c r="A34" s="196" t="s">
        <v>384</v>
      </c>
      <c r="B34" s="196" t="s">
        <v>208</v>
      </c>
      <c r="C34" s="197">
        <v>0</v>
      </c>
      <c r="D34" s="198">
        <v>0</v>
      </c>
      <c r="E34" s="198">
        <v>31692000</v>
      </c>
      <c r="F34" s="198">
        <v>0</v>
      </c>
      <c r="G34" s="198">
        <v>200000</v>
      </c>
      <c r="H34" s="198">
        <v>0</v>
      </c>
      <c r="I34" s="198">
        <v>0</v>
      </c>
      <c r="J34" s="198">
        <v>0</v>
      </c>
      <c r="K34" s="198">
        <v>0</v>
      </c>
      <c r="L34" s="198">
        <v>31492000</v>
      </c>
      <c r="M34" s="199" t="s">
        <v>374</v>
      </c>
      <c r="N34" s="266" t="s">
        <v>385</v>
      </c>
      <c r="O34" s="266" t="s">
        <v>375</v>
      </c>
    </row>
    <row r="35" spans="1:15" ht="20.100000000000001" customHeight="1" x14ac:dyDescent="0.15">
      <c r="A35" s="196" t="s">
        <v>384</v>
      </c>
      <c r="B35" s="196" t="s">
        <v>72</v>
      </c>
      <c r="C35" s="197">
        <v>0</v>
      </c>
      <c r="D35" s="198">
        <v>0</v>
      </c>
      <c r="E35" s="198">
        <v>31692000</v>
      </c>
      <c r="F35" s="198">
        <v>0</v>
      </c>
      <c r="G35" s="198">
        <v>200000</v>
      </c>
      <c r="H35" s="198">
        <v>0</v>
      </c>
      <c r="I35" s="198">
        <v>0</v>
      </c>
      <c r="J35" s="198">
        <v>0</v>
      </c>
      <c r="K35" s="198">
        <v>0</v>
      </c>
      <c r="L35" s="198">
        <v>31492000</v>
      </c>
      <c r="M35" s="199" t="s">
        <v>374</v>
      </c>
      <c r="N35" s="266" t="s">
        <v>385</v>
      </c>
      <c r="O35" s="266" t="s">
        <v>375</v>
      </c>
    </row>
    <row r="36" spans="1:15" ht="20.100000000000001" customHeight="1" x14ac:dyDescent="0.15">
      <c r="A36" s="196" t="s">
        <v>384</v>
      </c>
      <c r="B36" s="196" t="s">
        <v>386</v>
      </c>
      <c r="C36" s="197">
        <v>0</v>
      </c>
      <c r="D36" s="198">
        <v>0</v>
      </c>
      <c r="E36" s="198">
        <v>25192000</v>
      </c>
      <c r="F36" s="198">
        <v>0</v>
      </c>
      <c r="G36" s="198">
        <v>200000</v>
      </c>
      <c r="H36" s="198">
        <v>0</v>
      </c>
      <c r="I36" s="198">
        <v>0</v>
      </c>
      <c r="J36" s="198">
        <v>0</v>
      </c>
      <c r="K36" s="198">
        <v>0</v>
      </c>
      <c r="L36" s="198">
        <v>24992000</v>
      </c>
      <c r="M36" s="199" t="s">
        <v>374</v>
      </c>
      <c r="N36" s="266" t="s">
        <v>387</v>
      </c>
      <c r="O36" s="266" t="s">
        <v>375</v>
      </c>
    </row>
    <row r="37" spans="1:15" ht="20.100000000000001" customHeight="1" x14ac:dyDescent="0.15">
      <c r="A37" s="196" t="s">
        <v>384</v>
      </c>
      <c r="B37" s="196" t="s">
        <v>388</v>
      </c>
      <c r="C37" s="197">
        <v>0</v>
      </c>
      <c r="D37" s="198">
        <v>0</v>
      </c>
      <c r="E37" s="198">
        <v>6500000</v>
      </c>
      <c r="F37" s="198">
        <v>0</v>
      </c>
      <c r="G37" s="198">
        <v>0</v>
      </c>
      <c r="H37" s="198">
        <v>0</v>
      </c>
      <c r="I37" s="198">
        <v>0</v>
      </c>
      <c r="J37" s="198">
        <v>0</v>
      </c>
      <c r="K37" s="198">
        <v>0</v>
      </c>
      <c r="L37" s="198">
        <v>6500000</v>
      </c>
      <c r="M37" s="199" t="s">
        <v>374</v>
      </c>
      <c r="N37" s="266" t="s">
        <v>374</v>
      </c>
      <c r="O37" s="266" t="s">
        <v>375</v>
      </c>
    </row>
    <row r="38" spans="1:15" ht="20.100000000000001" customHeight="1" x14ac:dyDescent="0.15">
      <c r="A38" s="196" t="s">
        <v>384</v>
      </c>
      <c r="B38" s="196" t="s">
        <v>380</v>
      </c>
      <c r="C38" s="197">
        <v>0</v>
      </c>
      <c r="D38" s="198">
        <v>500000</v>
      </c>
      <c r="E38" s="198">
        <v>750000</v>
      </c>
      <c r="F38" s="198">
        <v>200000</v>
      </c>
      <c r="G38" s="198">
        <v>200000</v>
      </c>
      <c r="H38" s="198">
        <v>0</v>
      </c>
      <c r="I38" s="198">
        <v>0</v>
      </c>
      <c r="J38" s="198">
        <v>0</v>
      </c>
      <c r="K38" s="198">
        <v>0</v>
      </c>
      <c r="L38" s="198">
        <v>550000</v>
      </c>
      <c r="M38" s="199" t="s">
        <v>374</v>
      </c>
      <c r="N38" s="266" t="s">
        <v>476</v>
      </c>
      <c r="O38" s="266" t="s">
        <v>375</v>
      </c>
    </row>
    <row r="39" spans="1:15" ht="20.100000000000001" customHeight="1" x14ac:dyDescent="0.15">
      <c r="A39" s="196" t="s">
        <v>384</v>
      </c>
      <c r="B39" s="196" t="s">
        <v>293</v>
      </c>
      <c r="C39" s="197">
        <v>0</v>
      </c>
      <c r="D39" s="198">
        <v>500000</v>
      </c>
      <c r="E39" s="198">
        <v>750000</v>
      </c>
      <c r="F39" s="198">
        <v>200000</v>
      </c>
      <c r="G39" s="198">
        <v>200000</v>
      </c>
      <c r="H39" s="198">
        <v>0</v>
      </c>
      <c r="I39" s="198">
        <v>0</v>
      </c>
      <c r="J39" s="198">
        <v>0</v>
      </c>
      <c r="K39" s="198">
        <v>0</v>
      </c>
      <c r="L39" s="198">
        <v>550000</v>
      </c>
      <c r="M39" s="199" t="s">
        <v>374</v>
      </c>
      <c r="N39" s="266" t="s">
        <v>476</v>
      </c>
      <c r="O39" s="266" t="s">
        <v>375</v>
      </c>
    </row>
    <row r="40" spans="1:15" ht="20.100000000000001" customHeight="1" x14ac:dyDescent="0.15">
      <c r="A40" s="196" t="s">
        <v>384</v>
      </c>
      <c r="B40" s="196" t="s">
        <v>119</v>
      </c>
      <c r="C40" s="197">
        <v>0</v>
      </c>
      <c r="D40" s="198">
        <v>500000</v>
      </c>
      <c r="E40" s="198">
        <v>750000</v>
      </c>
      <c r="F40" s="198">
        <v>200000</v>
      </c>
      <c r="G40" s="198">
        <v>200000</v>
      </c>
      <c r="H40" s="198">
        <v>0</v>
      </c>
      <c r="I40" s="198">
        <v>0</v>
      </c>
      <c r="J40" s="198">
        <v>0</v>
      </c>
      <c r="K40" s="198">
        <v>0</v>
      </c>
      <c r="L40" s="198">
        <v>550000</v>
      </c>
      <c r="M40" s="199" t="s">
        <v>374</v>
      </c>
      <c r="N40" s="266" t="s">
        <v>476</v>
      </c>
      <c r="O40" s="266" t="s">
        <v>375</v>
      </c>
    </row>
    <row r="41" spans="1:15" ht="20.100000000000001" customHeight="1" x14ac:dyDescent="0.15">
      <c r="A41" s="196" t="s">
        <v>384</v>
      </c>
      <c r="B41" s="196" t="s">
        <v>386</v>
      </c>
      <c r="C41" s="197">
        <v>0</v>
      </c>
      <c r="D41" s="198">
        <v>500000</v>
      </c>
      <c r="E41" s="198">
        <v>750000</v>
      </c>
      <c r="F41" s="198">
        <v>200000</v>
      </c>
      <c r="G41" s="198">
        <v>200000</v>
      </c>
      <c r="H41" s="198">
        <v>0</v>
      </c>
      <c r="I41" s="198">
        <v>0</v>
      </c>
      <c r="J41" s="198">
        <v>0</v>
      </c>
      <c r="K41" s="198">
        <v>0</v>
      </c>
      <c r="L41" s="198">
        <v>550000</v>
      </c>
      <c r="M41" s="199" t="s">
        <v>374</v>
      </c>
      <c r="N41" s="266" t="s">
        <v>476</v>
      </c>
      <c r="O41" s="266" t="s">
        <v>375</v>
      </c>
    </row>
    <row r="42" spans="1:15" ht="20.100000000000001" customHeight="1" x14ac:dyDescent="0.15">
      <c r="A42" s="196" t="s">
        <v>389</v>
      </c>
      <c r="B42" s="196" t="s">
        <v>373</v>
      </c>
      <c r="C42" s="197">
        <v>0</v>
      </c>
      <c r="D42" s="198">
        <v>8059500</v>
      </c>
      <c r="E42" s="198">
        <v>163800640</v>
      </c>
      <c r="F42" s="198">
        <v>0</v>
      </c>
      <c r="G42" s="198">
        <v>9424070</v>
      </c>
      <c r="H42" s="198">
        <v>0</v>
      </c>
      <c r="I42" s="198">
        <v>0</v>
      </c>
      <c r="J42" s="198">
        <v>0</v>
      </c>
      <c r="K42" s="198">
        <v>0</v>
      </c>
      <c r="L42" s="198">
        <v>154376570</v>
      </c>
      <c r="M42" s="199" t="s">
        <v>374</v>
      </c>
      <c r="N42" s="266" t="s">
        <v>482</v>
      </c>
      <c r="O42" s="266" t="s">
        <v>375</v>
      </c>
    </row>
    <row r="43" spans="1:15" ht="20.100000000000001" customHeight="1" x14ac:dyDescent="0.15">
      <c r="A43" s="196" t="s">
        <v>389</v>
      </c>
      <c r="B43" s="196" t="s">
        <v>376</v>
      </c>
      <c r="C43" s="197">
        <v>0</v>
      </c>
      <c r="D43" s="198">
        <v>8059500</v>
      </c>
      <c r="E43" s="198">
        <v>163800640</v>
      </c>
      <c r="F43" s="198">
        <v>0</v>
      </c>
      <c r="G43" s="198">
        <v>9424070</v>
      </c>
      <c r="H43" s="198">
        <v>0</v>
      </c>
      <c r="I43" s="198">
        <v>0</v>
      </c>
      <c r="J43" s="198">
        <v>0</v>
      </c>
      <c r="K43" s="198">
        <v>0</v>
      </c>
      <c r="L43" s="198">
        <v>154376570</v>
      </c>
      <c r="M43" s="199" t="s">
        <v>374</v>
      </c>
      <c r="N43" s="266" t="s">
        <v>482</v>
      </c>
      <c r="O43" s="266" t="s">
        <v>375</v>
      </c>
    </row>
    <row r="44" spans="1:15" ht="20.100000000000001" customHeight="1" x14ac:dyDescent="0.15">
      <c r="A44" s="196" t="s">
        <v>389</v>
      </c>
      <c r="B44" s="196" t="s">
        <v>356</v>
      </c>
      <c r="C44" s="197">
        <v>0</v>
      </c>
      <c r="D44" s="198">
        <v>8059500</v>
      </c>
      <c r="E44" s="198">
        <v>17418780</v>
      </c>
      <c r="F44" s="198">
        <v>0</v>
      </c>
      <c r="G44" s="198">
        <v>9424070</v>
      </c>
      <c r="H44" s="198">
        <v>0</v>
      </c>
      <c r="I44" s="198">
        <v>0</v>
      </c>
      <c r="J44" s="198">
        <v>0</v>
      </c>
      <c r="K44" s="198">
        <v>0</v>
      </c>
      <c r="L44" s="198">
        <v>7994710</v>
      </c>
      <c r="M44" s="199" t="s">
        <v>374</v>
      </c>
      <c r="N44" s="266" t="s">
        <v>477</v>
      </c>
      <c r="O44" s="266" t="s">
        <v>375</v>
      </c>
    </row>
    <row r="45" spans="1:15" ht="20.100000000000001" customHeight="1" x14ac:dyDescent="0.15">
      <c r="A45" s="196" t="s">
        <v>389</v>
      </c>
      <c r="B45" s="196" t="s">
        <v>178</v>
      </c>
      <c r="C45" s="197">
        <v>0</v>
      </c>
      <c r="D45" s="198">
        <v>8059500</v>
      </c>
      <c r="E45" s="198">
        <v>17418780</v>
      </c>
      <c r="F45" s="198">
        <v>0</v>
      </c>
      <c r="G45" s="198">
        <v>9424070</v>
      </c>
      <c r="H45" s="198">
        <v>0</v>
      </c>
      <c r="I45" s="198">
        <v>0</v>
      </c>
      <c r="J45" s="198">
        <v>0</v>
      </c>
      <c r="K45" s="198">
        <v>0</v>
      </c>
      <c r="L45" s="198">
        <v>7994710</v>
      </c>
      <c r="M45" s="199" t="s">
        <v>374</v>
      </c>
      <c r="N45" s="266" t="s">
        <v>477</v>
      </c>
      <c r="O45" s="266" t="s">
        <v>375</v>
      </c>
    </row>
    <row r="46" spans="1:15" ht="20.100000000000001" customHeight="1" x14ac:dyDescent="0.15">
      <c r="A46" s="196" t="s">
        <v>389</v>
      </c>
      <c r="B46" s="196" t="s">
        <v>42</v>
      </c>
      <c r="C46" s="197">
        <v>0</v>
      </c>
      <c r="D46" s="198">
        <v>8059500</v>
      </c>
      <c r="E46" s="198">
        <v>17418780</v>
      </c>
      <c r="F46" s="198">
        <v>0</v>
      </c>
      <c r="G46" s="198">
        <v>9424070</v>
      </c>
      <c r="H46" s="198">
        <v>0</v>
      </c>
      <c r="I46" s="198">
        <v>0</v>
      </c>
      <c r="J46" s="198">
        <v>0</v>
      </c>
      <c r="K46" s="198">
        <v>0</v>
      </c>
      <c r="L46" s="198">
        <v>7994710</v>
      </c>
      <c r="M46" s="199" t="s">
        <v>374</v>
      </c>
      <c r="N46" s="266" t="s">
        <v>477</v>
      </c>
      <c r="O46" s="266" t="s">
        <v>375</v>
      </c>
    </row>
    <row r="47" spans="1:15" ht="20.100000000000001" customHeight="1" x14ac:dyDescent="0.15">
      <c r="A47" s="196" t="s">
        <v>389</v>
      </c>
      <c r="B47" s="196" t="s">
        <v>390</v>
      </c>
      <c r="C47" s="197">
        <v>0</v>
      </c>
      <c r="D47" s="198">
        <v>8059500</v>
      </c>
      <c r="E47" s="198">
        <v>17418780</v>
      </c>
      <c r="F47" s="198">
        <v>0</v>
      </c>
      <c r="G47" s="198">
        <v>9424070</v>
      </c>
      <c r="H47" s="198">
        <v>0</v>
      </c>
      <c r="I47" s="198">
        <v>0</v>
      </c>
      <c r="J47" s="198">
        <v>0</v>
      </c>
      <c r="K47" s="198">
        <v>0</v>
      </c>
      <c r="L47" s="198">
        <v>7994710</v>
      </c>
      <c r="M47" s="199" t="s">
        <v>374</v>
      </c>
      <c r="N47" s="266" t="s">
        <v>477</v>
      </c>
      <c r="O47" s="266" t="s">
        <v>375</v>
      </c>
    </row>
    <row r="48" spans="1:15" ht="20.100000000000001" customHeight="1" x14ac:dyDescent="0.15">
      <c r="A48" s="196" t="s">
        <v>389</v>
      </c>
      <c r="B48" s="196" t="s">
        <v>357</v>
      </c>
      <c r="C48" s="197">
        <v>0</v>
      </c>
      <c r="D48" s="198">
        <v>0</v>
      </c>
      <c r="E48" s="198">
        <v>146381860</v>
      </c>
      <c r="F48" s="198">
        <v>0</v>
      </c>
      <c r="G48" s="198">
        <v>0</v>
      </c>
      <c r="H48" s="198">
        <v>0</v>
      </c>
      <c r="I48" s="198">
        <v>0</v>
      </c>
      <c r="J48" s="198">
        <v>0</v>
      </c>
      <c r="K48" s="198">
        <v>0</v>
      </c>
      <c r="L48" s="198">
        <v>146381860</v>
      </c>
      <c r="M48" s="199" t="s">
        <v>374</v>
      </c>
      <c r="N48" s="266" t="s">
        <v>374</v>
      </c>
      <c r="O48" s="266" t="s">
        <v>375</v>
      </c>
    </row>
    <row r="49" spans="1:15" ht="20.100000000000001" customHeight="1" x14ac:dyDescent="0.15">
      <c r="A49" s="196" t="s">
        <v>389</v>
      </c>
      <c r="B49" s="196" t="s">
        <v>208</v>
      </c>
      <c r="C49" s="197">
        <v>0</v>
      </c>
      <c r="D49" s="198">
        <v>0</v>
      </c>
      <c r="E49" s="198">
        <v>146381860</v>
      </c>
      <c r="F49" s="198">
        <v>0</v>
      </c>
      <c r="G49" s="198">
        <v>0</v>
      </c>
      <c r="H49" s="198">
        <v>0</v>
      </c>
      <c r="I49" s="198">
        <v>0</v>
      </c>
      <c r="J49" s="198">
        <v>0</v>
      </c>
      <c r="K49" s="198">
        <v>0</v>
      </c>
      <c r="L49" s="198">
        <v>146381860</v>
      </c>
      <c r="M49" s="199" t="s">
        <v>374</v>
      </c>
      <c r="N49" s="266" t="s">
        <v>374</v>
      </c>
      <c r="O49" s="266" t="s">
        <v>375</v>
      </c>
    </row>
    <row r="50" spans="1:15" ht="20.100000000000001" customHeight="1" x14ac:dyDescent="0.15">
      <c r="A50" s="196" t="s">
        <v>389</v>
      </c>
      <c r="B50" s="196" t="s">
        <v>72</v>
      </c>
      <c r="C50" s="197">
        <v>0</v>
      </c>
      <c r="D50" s="198">
        <v>0</v>
      </c>
      <c r="E50" s="198">
        <v>146381860</v>
      </c>
      <c r="F50" s="198">
        <v>0</v>
      </c>
      <c r="G50" s="198">
        <v>0</v>
      </c>
      <c r="H50" s="198">
        <v>0</v>
      </c>
      <c r="I50" s="198">
        <v>0</v>
      </c>
      <c r="J50" s="198">
        <v>0</v>
      </c>
      <c r="K50" s="198">
        <v>0</v>
      </c>
      <c r="L50" s="198">
        <v>146381860</v>
      </c>
      <c r="M50" s="199" t="s">
        <v>374</v>
      </c>
      <c r="N50" s="266" t="s">
        <v>374</v>
      </c>
      <c r="O50" s="266" t="s">
        <v>375</v>
      </c>
    </row>
    <row r="51" spans="1:15" ht="20.100000000000001" customHeight="1" x14ac:dyDescent="0.15">
      <c r="A51" s="196" t="s">
        <v>389</v>
      </c>
      <c r="B51" s="196" t="s">
        <v>391</v>
      </c>
      <c r="C51" s="197">
        <v>0</v>
      </c>
      <c r="D51" s="198">
        <v>0</v>
      </c>
      <c r="E51" s="198">
        <v>-11135130</v>
      </c>
      <c r="F51" s="198">
        <v>0</v>
      </c>
      <c r="G51" s="198">
        <v>0</v>
      </c>
      <c r="H51" s="198">
        <v>0</v>
      </c>
      <c r="I51" s="198">
        <v>0</v>
      </c>
      <c r="J51" s="198">
        <v>0</v>
      </c>
      <c r="K51" s="198">
        <v>0</v>
      </c>
      <c r="L51" s="198">
        <v>-11135130</v>
      </c>
      <c r="M51" s="199" t="s">
        <v>374</v>
      </c>
      <c r="N51" s="266" t="s">
        <v>374</v>
      </c>
      <c r="O51" s="266" t="s">
        <v>375</v>
      </c>
    </row>
    <row r="52" spans="1:15" ht="20.100000000000001" customHeight="1" x14ac:dyDescent="0.15">
      <c r="A52" s="196" t="s">
        <v>389</v>
      </c>
      <c r="B52" s="196" t="s">
        <v>390</v>
      </c>
      <c r="C52" s="197">
        <v>0</v>
      </c>
      <c r="D52" s="198">
        <v>0</v>
      </c>
      <c r="E52" s="198">
        <v>-175472380</v>
      </c>
      <c r="F52" s="198">
        <v>0</v>
      </c>
      <c r="G52" s="198">
        <v>0</v>
      </c>
      <c r="H52" s="198">
        <v>0</v>
      </c>
      <c r="I52" s="198">
        <v>0</v>
      </c>
      <c r="J52" s="198">
        <v>0</v>
      </c>
      <c r="K52" s="198">
        <v>0</v>
      </c>
      <c r="L52" s="198">
        <v>-175472380</v>
      </c>
      <c r="M52" s="199" t="s">
        <v>374</v>
      </c>
      <c r="N52" s="266" t="s">
        <v>374</v>
      </c>
      <c r="O52" s="266" t="s">
        <v>375</v>
      </c>
    </row>
    <row r="53" spans="1:15" ht="20.100000000000001" customHeight="1" x14ac:dyDescent="0.15">
      <c r="A53" s="196" t="s">
        <v>389</v>
      </c>
      <c r="B53" s="196" t="s">
        <v>179</v>
      </c>
      <c r="C53" s="197">
        <v>0</v>
      </c>
      <c r="D53" s="198">
        <v>0</v>
      </c>
      <c r="E53" s="198">
        <v>14266430</v>
      </c>
      <c r="F53" s="198">
        <v>0</v>
      </c>
      <c r="G53" s="198">
        <v>0</v>
      </c>
      <c r="H53" s="198">
        <v>0</v>
      </c>
      <c r="I53" s="198">
        <v>0</v>
      </c>
      <c r="J53" s="198">
        <v>0</v>
      </c>
      <c r="K53" s="198">
        <v>0</v>
      </c>
      <c r="L53" s="198">
        <v>14266430</v>
      </c>
      <c r="M53" s="199" t="s">
        <v>374</v>
      </c>
      <c r="N53" s="266" t="s">
        <v>374</v>
      </c>
      <c r="O53" s="266" t="s">
        <v>375</v>
      </c>
    </row>
    <row r="54" spans="1:15" ht="20.100000000000001" customHeight="1" x14ac:dyDescent="0.15">
      <c r="A54" s="196" t="s">
        <v>389</v>
      </c>
      <c r="B54" s="196" t="s">
        <v>392</v>
      </c>
      <c r="C54" s="197">
        <v>0</v>
      </c>
      <c r="D54" s="198">
        <v>0</v>
      </c>
      <c r="E54" s="198">
        <v>318722940</v>
      </c>
      <c r="F54" s="198">
        <v>0</v>
      </c>
      <c r="G54" s="198">
        <v>0</v>
      </c>
      <c r="H54" s="198">
        <v>0</v>
      </c>
      <c r="I54" s="198">
        <v>0</v>
      </c>
      <c r="J54" s="198">
        <v>0</v>
      </c>
      <c r="K54" s="198">
        <v>0</v>
      </c>
      <c r="L54" s="198">
        <v>318722940</v>
      </c>
      <c r="M54" s="199" t="s">
        <v>374</v>
      </c>
      <c r="N54" s="266" t="s">
        <v>374</v>
      </c>
      <c r="O54" s="266" t="s">
        <v>375</v>
      </c>
    </row>
    <row r="55" spans="1:15" ht="20.100000000000001" customHeight="1" x14ac:dyDescent="0.15">
      <c r="A55" s="196" t="s">
        <v>393</v>
      </c>
      <c r="B55" s="196" t="s">
        <v>373</v>
      </c>
      <c r="C55" s="197">
        <v>0</v>
      </c>
      <c r="D55" s="198">
        <v>0</v>
      </c>
      <c r="E55" s="198">
        <v>1203270</v>
      </c>
      <c r="F55" s="198">
        <v>0</v>
      </c>
      <c r="G55" s="198">
        <v>0</v>
      </c>
      <c r="H55" s="198">
        <v>0</v>
      </c>
      <c r="I55" s="198">
        <v>0</v>
      </c>
      <c r="J55" s="198">
        <v>0</v>
      </c>
      <c r="K55" s="198">
        <v>0</v>
      </c>
      <c r="L55" s="198">
        <v>1203270</v>
      </c>
      <c r="M55" s="199" t="s">
        <v>374</v>
      </c>
      <c r="N55" s="266" t="s">
        <v>374</v>
      </c>
      <c r="O55" s="266" t="s">
        <v>375</v>
      </c>
    </row>
    <row r="56" spans="1:15" ht="20.100000000000001" customHeight="1" x14ac:dyDescent="0.15">
      <c r="A56" s="196" t="s">
        <v>393</v>
      </c>
      <c r="B56" s="196" t="s">
        <v>376</v>
      </c>
      <c r="C56" s="197">
        <v>0</v>
      </c>
      <c r="D56" s="198">
        <v>0</v>
      </c>
      <c r="E56" s="198">
        <v>1203270</v>
      </c>
      <c r="F56" s="198">
        <v>0</v>
      </c>
      <c r="G56" s="198">
        <v>0</v>
      </c>
      <c r="H56" s="198">
        <v>0</v>
      </c>
      <c r="I56" s="198">
        <v>0</v>
      </c>
      <c r="J56" s="198">
        <v>0</v>
      </c>
      <c r="K56" s="198">
        <v>0</v>
      </c>
      <c r="L56" s="198">
        <v>1203270</v>
      </c>
      <c r="M56" s="199" t="s">
        <v>374</v>
      </c>
      <c r="N56" s="266" t="s">
        <v>374</v>
      </c>
      <c r="O56" s="266" t="s">
        <v>375</v>
      </c>
    </row>
    <row r="57" spans="1:15" ht="20.100000000000001" customHeight="1" x14ac:dyDescent="0.15">
      <c r="A57" s="196" t="s">
        <v>393</v>
      </c>
      <c r="B57" s="196" t="s">
        <v>357</v>
      </c>
      <c r="C57" s="197">
        <v>0</v>
      </c>
      <c r="D57" s="198">
        <v>0</v>
      </c>
      <c r="E57" s="198">
        <v>1203270</v>
      </c>
      <c r="F57" s="198">
        <v>0</v>
      </c>
      <c r="G57" s="198">
        <v>0</v>
      </c>
      <c r="H57" s="198">
        <v>0</v>
      </c>
      <c r="I57" s="198">
        <v>0</v>
      </c>
      <c r="J57" s="198">
        <v>0</v>
      </c>
      <c r="K57" s="198">
        <v>0</v>
      </c>
      <c r="L57" s="198">
        <v>1203270</v>
      </c>
      <c r="M57" s="199" t="s">
        <v>374</v>
      </c>
      <c r="N57" s="266" t="s">
        <v>374</v>
      </c>
      <c r="O57" s="266" t="s">
        <v>375</v>
      </c>
    </row>
    <row r="58" spans="1:15" ht="20.100000000000001" customHeight="1" x14ac:dyDescent="0.15">
      <c r="A58" s="196" t="s">
        <v>393</v>
      </c>
      <c r="B58" s="196" t="s">
        <v>208</v>
      </c>
      <c r="C58" s="197">
        <v>0</v>
      </c>
      <c r="D58" s="198">
        <v>0</v>
      </c>
      <c r="E58" s="198">
        <v>1203270</v>
      </c>
      <c r="F58" s="198">
        <v>0</v>
      </c>
      <c r="G58" s="198">
        <v>0</v>
      </c>
      <c r="H58" s="198">
        <v>0</v>
      </c>
      <c r="I58" s="198">
        <v>0</v>
      </c>
      <c r="J58" s="198">
        <v>0</v>
      </c>
      <c r="K58" s="198">
        <v>0</v>
      </c>
      <c r="L58" s="198">
        <v>1203270</v>
      </c>
      <c r="M58" s="199" t="s">
        <v>374</v>
      </c>
      <c r="N58" s="266" t="s">
        <v>374</v>
      </c>
      <c r="O58" s="266" t="s">
        <v>375</v>
      </c>
    </row>
    <row r="59" spans="1:15" ht="20.100000000000001" customHeight="1" x14ac:dyDescent="0.15">
      <c r="A59" s="196" t="s">
        <v>393</v>
      </c>
      <c r="B59" s="196" t="s">
        <v>72</v>
      </c>
      <c r="C59" s="197">
        <v>0</v>
      </c>
      <c r="D59" s="198">
        <v>0</v>
      </c>
      <c r="E59" s="198">
        <v>1203270</v>
      </c>
      <c r="F59" s="198">
        <v>0</v>
      </c>
      <c r="G59" s="198">
        <v>0</v>
      </c>
      <c r="H59" s="198">
        <v>0</v>
      </c>
      <c r="I59" s="198">
        <v>0</v>
      </c>
      <c r="J59" s="198">
        <v>0</v>
      </c>
      <c r="K59" s="198">
        <v>0</v>
      </c>
      <c r="L59" s="198">
        <v>1203270</v>
      </c>
      <c r="M59" s="199" t="s">
        <v>374</v>
      </c>
      <c r="N59" s="266" t="s">
        <v>374</v>
      </c>
      <c r="O59" s="266" t="s">
        <v>375</v>
      </c>
    </row>
    <row r="60" spans="1:15" ht="20.100000000000001" customHeight="1" x14ac:dyDescent="0.15">
      <c r="A60" s="196" t="s">
        <v>393</v>
      </c>
      <c r="B60" s="196" t="s">
        <v>378</v>
      </c>
      <c r="C60" s="197">
        <v>0</v>
      </c>
      <c r="D60" s="198">
        <v>0</v>
      </c>
      <c r="E60" s="198">
        <v>1203270</v>
      </c>
      <c r="F60" s="198">
        <v>0</v>
      </c>
      <c r="G60" s="198">
        <v>0</v>
      </c>
      <c r="H60" s="198">
        <v>0</v>
      </c>
      <c r="I60" s="198">
        <v>0</v>
      </c>
      <c r="J60" s="198">
        <v>0</v>
      </c>
      <c r="K60" s="198">
        <v>0</v>
      </c>
      <c r="L60" s="198">
        <v>1203270</v>
      </c>
      <c r="M60" s="199" t="s">
        <v>374</v>
      </c>
      <c r="N60" s="266" t="s">
        <v>374</v>
      </c>
      <c r="O60" s="266" t="s">
        <v>375</v>
      </c>
    </row>
    <row r="61" spans="1:15" ht="20.100000000000001" customHeight="1" x14ac:dyDescent="0.15">
      <c r="A61" s="196" t="s">
        <v>394</v>
      </c>
      <c r="B61" s="196" t="s">
        <v>373</v>
      </c>
      <c r="C61" s="197">
        <v>0</v>
      </c>
      <c r="D61" s="198">
        <v>618210</v>
      </c>
      <c r="E61" s="198">
        <v>222869932</v>
      </c>
      <c r="F61" s="198">
        <v>21225210</v>
      </c>
      <c r="G61" s="198">
        <v>222869932</v>
      </c>
      <c r="H61" s="198">
        <v>0</v>
      </c>
      <c r="I61" s="198">
        <v>0</v>
      </c>
      <c r="J61" s="198">
        <v>0</v>
      </c>
      <c r="K61" s="198">
        <v>0</v>
      </c>
      <c r="L61" s="198">
        <v>0</v>
      </c>
      <c r="M61" s="199" t="s">
        <v>374</v>
      </c>
      <c r="N61" s="266" t="s">
        <v>395</v>
      </c>
      <c r="O61" s="266" t="s">
        <v>375</v>
      </c>
    </row>
    <row r="62" spans="1:15" ht="20.100000000000001" customHeight="1" x14ac:dyDescent="0.15">
      <c r="A62" s="196" t="s">
        <v>394</v>
      </c>
      <c r="B62" s="196" t="s">
        <v>376</v>
      </c>
      <c r="C62" s="197">
        <v>0</v>
      </c>
      <c r="D62" s="198">
        <v>618210</v>
      </c>
      <c r="E62" s="198">
        <v>222869932</v>
      </c>
      <c r="F62" s="198">
        <v>21225210</v>
      </c>
      <c r="G62" s="198">
        <v>222869932</v>
      </c>
      <c r="H62" s="198">
        <v>0</v>
      </c>
      <c r="I62" s="198">
        <v>0</v>
      </c>
      <c r="J62" s="198">
        <v>0</v>
      </c>
      <c r="K62" s="198">
        <v>0</v>
      </c>
      <c r="L62" s="198">
        <v>0</v>
      </c>
      <c r="M62" s="199" t="s">
        <v>374</v>
      </c>
      <c r="N62" s="266" t="s">
        <v>395</v>
      </c>
      <c r="O62" s="266" t="s">
        <v>375</v>
      </c>
    </row>
    <row r="63" spans="1:15" ht="20.100000000000001" customHeight="1" x14ac:dyDescent="0.15">
      <c r="A63" s="196" t="s">
        <v>394</v>
      </c>
      <c r="B63" s="196" t="s">
        <v>357</v>
      </c>
      <c r="C63" s="197">
        <v>0</v>
      </c>
      <c r="D63" s="198">
        <v>0</v>
      </c>
      <c r="E63" s="198">
        <v>201644722</v>
      </c>
      <c r="F63" s="198">
        <v>0</v>
      </c>
      <c r="G63" s="198">
        <v>201644722</v>
      </c>
      <c r="H63" s="198">
        <v>0</v>
      </c>
      <c r="I63" s="198">
        <v>0</v>
      </c>
      <c r="J63" s="198">
        <v>0</v>
      </c>
      <c r="K63" s="198">
        <v>0</v>
      </c>
      <c r="L63" s="198">
        <v>0</v>
      </c>
      <c r="M63" s="199" t="s">
        <v>374</v>
      </c>
      <c r="N63" s="266" t="s">
        <v>395</v>
      </c>
      <c r="O63" s="266" t="s">
        <v>375</v>
      </c>
    </row>
    <row r="64" spans="1:15" ht="20.100000000000001" customHeight="1" x14ac:dyDescent="0.15">
      <c r="A64" s="196" t="s">
        <v>394</v>
      </c>
      <c r="B64" s="196" t="s">
        <v>208</v>
      </c>
      <c r="C64" s="197">
        <v>0</v>
      </c>
      <c r="D64" s="198">
        <v>0</v>
      </c>
      <c r="E64" s="198">
        <v>201644722</v>
      </c>
      <c r="F64" s="198">
        <v>0</v>
      </c>
      <c r="G64" s="198">
        <v>201644722</v>
      </c>
      <c r="H64" s="198">
        <v>0</v>
      </c>
      <c r="I64" s="198">
        <v>0</v>
      </c>
      <c r="J64" s="198">
        <v>0</v>
      </c>
      <c r="K64" s="198">
        <v>0</v>
      </c>
      <c r="L64" s="198">
        <v>0</v>
      </c>
      <c r="M64" s="199" t="s">
        <v>374</v>
      </c>
      <c r="N64" s="266" t="s">
        <v>395</v>
      </c>
      <c r="O64" s="266" t="s">
        <v>375</v>
      </c>
    </row>
    <row r="65" spans="1:15" ht="20.100000000000001" customHeight="1" x14ac:dyDescent="0.15">
      <c r="A65" s="196" t="s">
        <v>394</v>
      </c>
      <c r="B65" s="196" t="s">
        <v>72</v>
      </c>
      <c r="C65" s="197">
        <v>0</v>
      </c>
      <c r="D65" s="198">
        <v>0</v>
      </c>
      <c r="E65" s="198">
        <v>201644722</v>
      </c>
      <c r="F65" s="198">
        <v>0</v>
      </c>
      <c r="G65" s="198">
        <v>201644722</v>
      </c>
      <c r="H65" s="198">
        <v>0</v>
      </c>
      <c r="I65" s="198">
        <v>0</v>
      </c>
      <c r="J65" s="198">
        <v>0</v>
      </c>
      <c r="K65" s="198">
        <v>0</v>
      </c>
      <c r="L65" s="198">
        <v>0</v>
      </c>
      <c r="M65" s="199" t="s">
        <v>374</v>
      </c>
      <c r="N65" s="266" t="s">
        <v>395</v>
      </c>
      <c r="O65" s="266" t="s">
        <v>375</v>
      </c>
    </row>
    <row r="66" spans="1:15" ht="20.100000000000001" customHeight="1" x14ac:dyDescent="0.15">
      <c r="A66" s="196" t="s">
        <v>394</v>
      </c>
      <c r="B66" s="196" t="s">
        <v>377</v>
      </c>
      <c r="C66" s="197">
        <v>0</v>
      </c>
      <c r="D66" s="198">
        <v>0</v>
      </c>
      <c r="E66" s="198">
        <v>201644722</v>
      </c>
      <c r="F66" s="198">
        <v>0</v>
      </c>
      <c r="G66" s="198">
        <v>201644722</v>
      </c>
      <c r="H66" s="198">
        <v>0</v>
      </c>
      <c r="I66" s="198">
        <v>0</v>
      </c>
      <c r="J66" s="198">
        <v>0</v>
      </c>
      <c r="K66" s="198">
        <v>0</v>
      </c>
      <c r="L66" s="198">
        <v>0</v>
      </c>
      <c r="M66" s="199" t="s">
        <v>374</v>
      </c>
      <c r="N66" s="266" t="s">
        <v>395</v>
      </c>
      <c r="O66" s="266" t="s">
        <v>375</v>
      </c>
    </row>
    <row r="67" spans="1:15" ht="20.100000000000001" customHeight="1" x14ac:dyDescent="0.15">
      <c r="A67" s="196" t="s">
        <v>394</v>
      </c>
      <c r="B67" s="196" t="s">
        <v>380</v>
      </c>
      <c r="C67" s="197">
        <v>0</v>
      </c>
      <c r="D67" s="198">
        <v>618210</v>
      </c>
      <c r="E67" s="198">
        <v>21225210</v>
      </c>
      <c r="F67" s="198">
        <v>21225210</v>
      </c>
      <c r="G67" s="198">
        <v>21225210</v>
      </c>
      <c r="H67" s="198">
        <v>0</v>
      </c>
      <c r="I67" s="198">
        <v>0</v>
      </c>
      <c r="J67" s="198">
        <v>0</v>
      </c>
      <c r="K67" s="198">
        <v>0</v>
      </c>
      <c r="L67" s="198">
        <v>0</v>
      </c>
      <c r="M67" s="199" t="s">
        <v>374</v>
      </c>
      <c r="N67" s="266" t="s">
        <v>395</v>
      </c>
      <c r="O67" s="266" t="s">
        <v>375</v>
      </c>
    </row>
    <row r="68" spans="1:15" ht="20.100000000000001" customHeight="1" x14ac:dyDescent="0.15">
      <c r="A68" s="196" t="s">
        <v>394</v>
      </c>
      <c r="B68" s="196" t="s">
        <v>309</v>
      </c>
      <c r="C68" s="197">
        <v>0</v>
      </c>
      <c r="D68" s="198">
        <v>618210</v>
      </c>
      <c r="E68" s="198">
        <v>21225210</v>
      </c>
      <c r="F68" s="198">
        <v>21225210</v>
      </c>
      <c r="G68" s="198">
        <v>21225210</v>
      </c>
      <c r="H68" s="198">
        <v>0</v>
      </c>
      <c r="I68" s="198">
        <v>0</v>
      </c>
      <c r="J68" s="198">
        <v>0</v>
      </c>
      <c r="K68" s="198">
        <v>0</v>
      </c>
      <c r="L68" s="198">
        <v>0</v>
      </c>
      <c r="M68" s="199" t="s">
        <v>374</v>
      </c>
      <c r="N68" s="266" t="s">
        <v>395</v>
      </c>
      <c r="O68" s="266" t="s">
        <v>375</v>
      </c>
    </row>
    <row r="69" spans="1:15" ht="20.100000000000001" customHeight="1" x14ac:dyDescent="0.15">
      <c r="A69" s="196" t="s">
        <v>394</v>
      </c>
      <c r="B69" s="196" t="s">
        <v>85</v>
      </c>
      <c r="C69" s="197">
        <v>0</v>
      </c>
      <c r="D69" s="198">
        <v>618210</v>
      </c>
      <c r="E69" s="198">
        <v>21225210</v>
      </c>
      <c r="F69" s="198">
        <v>21225210</v>
      </c>
      <c r="G69" s="198">
        <v>21225210</v>
      </c>
      <c r="H69" s="198">
        <v>0</v>
      </c>
      <c r="I69" s="198">
        <v>0</v>
      </c>
      <c r="J69" s="198">
        <v>0</v>
      </c>
      <c r="K69" s="198">
        <v>0</v>
      </c>
      <c r="L69" s="198">
        <v>0</v>
      </c>
      <c r="M69" s="199" t="s">
        <v>374</v>
      </c>
      <c r="N69" s="266" t="s">
        <v>395</v>
      </c>
      <c r="O69" s="266" t="s">
        <v>375</v>
      </c>
    </row>
    <row r="70" spans="1:15" ht="20.100000000000001" customHeight="1" x14ac:dyDescent="0.15">
      <c r="A70" s="196" t="s">
        <v>394</v>
      </c>
      <c r="B70" s="196" t="s">
        <v>377</v>
      </c>
      <c r="C70" s="197">
        <v>0</v>
      </c>
      <c r="D70" s="198">
        <v>618210</v>
      </c>
      <c r="E70" s="198">
        <v>21225210</v>
      </c>
      <c r="F70" s="198">
        <v>21225210</v>
      </c>
      <c r="G70" s="198">
        <v>21225210</v>
      </c>
      <c r="H70" s="198">
        <v>0</v>
      </c>
      <c r="I70" s="198">
        <v>0</v>
      </c>
      <c r="J70" s="198">
        <v>0</v>
      </c>
      <c r="K70" s="198">
        <v>0</v>
      </c>
      <c r="L70" s="198">
        <v>0</v>
      </c>
      <c r="M70" s="199" t="s">
        <v>374</v>
      </c>
      <c r="N70" s="266" t="s">
        <v>395</v>
      </c>
      <c r="O70" s="266" t="s">
        <v>375</v>
      </c>
    </row>
    <row r="71" spans="1:15" ht="20.100000000000001" customHeight="1" x14ac:dyDescent="0.15">
      <c r="A71" s="196" t="s">
        <v>396</v>
      </c>
      <c r="B71" s="196" t="s">
        <v>373</v>
      </c>
      <c r="C71" s="197">
        <v>0</v>
      </c>
      <c r="D71" s="198">
        <v>-3158300</v>
      </c>
      <c r="E71" s="198">
        <v>776814473</v>
      </c>
      <c r="F71" s="198">
        <v>24938370</v>
      </c>
      <c r="G71" s="198">
        <v>114164930</v>
      </c>
      <c r="H71" s="198">
        <v>0</v>
      </c>
      <c r="I71" s="198">
        <v>0</v>
      </c>
      <c r="J71" s="198">
        <v>0</v>
      </c>
      <c r="K71" s="198">
        <v>0</v>
      </c>
      <c r="L71" s="198">
        <v>662649543</v>
      </c>
      <c r="M71" s="199" t="s">
        <v>374</v>
      </c>
      <c r="N71" s="266" t="s">
        <v>483</v>
      </c>
      <c r="O71" s="266" t="s">
        <v>375</v>
      </c>
    </row>
    <row r="72" spans="1:15" ht="20.100000000000001" customHeight="1" x14ac:dyDescent="0.15">
      <c r="A72" s="196" t="s">
        <v>396</v>
      </c>
      <c r="B72" s="196" t="s">
        <v>376</v>
      </c>
      <c r="C72" s="197">
        <v>0</v>
      </c>
      <c r="D72" s="198">
        <v>-3158300</v>
      </c>
      <c r="E72" s="198">
        <v>776814473</v>
      </c>
      <c r="F72" s="198">
        <v>24938370</v>
      </c>
      <c r="G72" s="198">
        <v>114164930</v>
      </c>
      <c r="H72" s="198">
        <v>0</v>
      </c>
      <c r="I72" s="198">
        <v>0</v>
      </c>
      <c r="J72" s="198">
        <v>0</v>
      </c>
      <c r="K72" s="198">
        <v>0</v>
      </c>
      <c r="L72" s="198">
        <v>662649543</v>
      </c>
      <c r="M72" s="199" t="s">
        <v>374</v>
      </c>
      <c r="N72" s="266" t="s">
        <v>483</v>
      </c>
      <c r="O72" s="266" t="s">
        <v>375</v>
      </c>
    </row>
    <row r="73" spans="1:15" ht="20.100000000000001" customHeight="1" x14ac:dyDescent="0.15">
      <c r="A73" s="196" t="s">
        <v>396</v>
      </c>
      <c r="B73" s="196" t="s">
        <v>356</v>
      </c>
      <c r="C73" s="197">
        <v>0</v>
      </c>
      <c r="D73" s="198">
        <v>0</v>
      </c>
      <c r="E73" s="198">
        <v>16227800</v>
      </c>
      <c r="F73" s="198">
        <v>15505000</v>
      </c>
      <c r="G73" s="198">
        <v>31197600</v>
      </c>
      <c r="H73" s="198">
        <v>0</v>
      </c>
      <c r="I73" s="198">
        <v>0</v>
      </c>
      <c r="J73" s="198">
        <v>0</v>
      </c>
      <c r="K73" s="198">
        <v>0</v>
      </c>
      <c r="L73" s="198">
        <v>-14969800</v>
      </c>
      <c r="M73" s="199" t="s">
        <v>374</v>
      </c>
      <c r="N73" s="266" t="s">
        <v>478</v>
      </c>
      <c r="O73" s="266" t="s">
        <v>375</v>
      </c>
    </row>
    <row r="74" spans="1:15" ht="20.100000000000001" customHeight="1" x14ac:dyDescent="0.15">
      <c r="A74" s="196" t="s">
        <v>396</v>
      </c>
      <c r="B74" s="196" t="s">
        <v>151</v>
      </c>
      <c r="C74" s="197">
        <v>0</v>
      </c>
      <c r="D74" s="198">
        <v>0</v>
      </c>
      <c r="E74" s="198">
        <v>16227800</v>
      </c>
      <c r="F74" s="198">
        <v>15505000</v>
      </c>
      <c r="G74" s="198">
        <v>31197600</v>
      </c>
      <c r="H74" s="198">
        <v>0</v>
      </c>
      <c r="I74" s="198">
        <v>0</v>
      </c>
      <c r="J74" s="198">
        <v>0</v>
      </c>
      <c r="K74" s="198">
        <v>0</v>
      </c>
      <c r="L74" s="198">
        <v>-14969800</v>
      </c>
      <c r="M74" s="199" t="s">
        <v>374</v>
      </c>
      <c r="N74" s="266" t="s">
        <v>478</v>
      </c>
      <c r="O74" s="266" t="s">
        <v>375</v>
      </c>
    </row>
    <row r="75" spans="1:15" ht="20.100000000000001" customHeight="1" x14ac:dyDescent="0.15">
      <c r="A75" s="196" t="s">
        <v>396</v>
      </c>
      <c r="B75" s="196" t="s">
        <v>31</v>
      </c>
      <c r="C75" s="197">
        <v>0</v>
      </c>
      <c r="D75" s="198">
        <v>0</v>
      </c>
      <c r="E75" s="198">
        <v>16227800</v>
      </c>
      <c r="F75" s="198">
        <v>15505000</v>
      </c>
      <c r="G75" s="198">
        <v>31197600</v>
      </c>
      <c r="H75" s="198">
        <v>0</v>
      </c>
      <c r="I75" s="198">
        <v>0</v>
      </c>
      <c r="J75" s="198">
        <v>0</v>
      </c>
      <c r="K75" s="198">
        <v>0</v>
      </c>
      <c r="L75" s="198">
        <v>-14969800</v>
      </c>
      <c r="M75" s="199" t="s">
        <v>374</v>
      </c>
      <c r="N75" s="266" t="s">
        <v>478</v>
      </c>
      <c r="O75" s="266" t="s">
        <v>375</v>
      </c>
    </row>
    <row r="76" spans="1:15" ht="20.100000000000001" customHeight="1" x14ac:dyDescent="0.15">
      <c r="A76" s="196" t="s">
        <v>396</v>
      </c>
      <c r="B76" s="196" t="s">
        <v>397</v>
      </c>
      <c r="C76" s="197">
        <v>0</v>
      </c>
      <c r="D76" s="198">
        <v>0</v>
      </c>
      <c r="E76" s="198">
        <v>16227800</v>
      </c>
      <c r="F76" s="198">
        <v>15505000</v>
      </c>
      <c r="G76" s="198">
        <v>31197600</v>
      </c>
      <c r="H76" s="198">
        <v>0</v>
      </c>
      <c r="I76" s="198">
        <v>0</v>
      </c>
      <c r="J76" s="198">
        <v>0</v>
      </c>
      <c r="K76" s="198">
        <v>0</v>
      </c>
      <c r="L76" s="198">
        <v>-14969800</v>
      </c>
      <c r="M76" s="199" t="s">
        <v>374</v>
      </c>
      <c r="N76" s="266" t="s">
        <v>478</v>
      </c>
      <c r="O76" s="266" t="s">
        <v>375</v>
      </c>
    </row>
    <row r="77" spans="1:15" ht="20.100000000000001" customHeight="1" x14ac:dyDescent="0.15">
      <c r="A77" s="196" t="s">
        <v>396</v>
      </c>
      <c r="B77" s="196" t="s">
        <v>357</v>
      </c>
      <c r="C77" s="197">
        <v>0</v>
      </c>
      <c r="D77" s="198">
        <v>-3158300</v>
      </c>
      <c r="E77" s="198">
        <v>760586673</v>
      </c>
      <c r="F77" s="198">
        <v>9433370</v>
      </c>
      <c r="G77" s="198">
        <v>82967330</v>
      </c>
      <c r="H77" s="198">
        <v>0</v>
      </c>
      <c r="I77" s="198">
        <v>0</v>
      </c>
      <c r="J77" s="198">
        <v>0</v>
      </c>
      <c r="K77" s="198">
        <v>0</v>
      </c>
      <c r="L77" s="198">
        <v>677619343</v>
      </c>
      <c r="M77" s="199" t="s">
        <v>374</v>
      </c>
      <c r="N77" s="266" t="s">
        <v>484</v>
      </c>
      <c r="O77" s="266" t="s">
        <v>375</v>
      </c>
    </row>
    <row r="78" spans="1:15" ht="20.100000000000001" customHeight="1" x14ac:dyDescent="0.15">
      <c r="A78" s="196" t="s">
        <v>396</v>
      </c>
      <c r="B78" s="196" t="s">
        <v>208</v>
      </c>
      <c r="C78" s="197">
        <v>0</v>
      </c>
      <c r="D78" s="198">
        <v>-3158300</v>
      </c>
      <c r="E78" s="198">
        <v>760586673</v>
      </c>
      <c r="F78" s="198">
        <v>9433370</v>
      </c>
      <c r="G78" s="198">
        <v>82967330</v>
      </c>
      <c r="H78" s="198">
        <v>0</v>
      </c>
      <c r="I78" s="198">
        <v>0</v>
      </c>
      <c r="J78" s="198">
        <v>0</v>
      </c>
      <c r="K78" s="198">
        <v>0</v>
      </c>
      <c r="L78" s="198">
        <v>677619343</v>
      </c>
      <c r="M78" s="199" t="s">
        <v>374</v>
      </c>
      <c r="N78" s="266" t="s">
        <v>484</v>
      </c>
      <c r="O78" s="266" t="s">
        <v>375</v>
      </c>
    </row>
    <row r="79" spans="1:15" ht="20.100000000000001" customHeight="1" x14ac:dyDescent="0.15">
      <c r="A79" s="196" t="s">
        <v>396</v>
      </c>
      <c r="B79" s="196" t="s">
        <v>72</v>
      </c>
      <c r="C79" s="197">
        <v>0</v>
      </c>
      <c r="D79" s="198">
        <v>-3158300</v>
      </c>
      <c r="E79" s="198">
        <v>760586673</v>
      </c>
      <c r="F79" s="198">
        <v>9433370</v>
      </c>
      <c r="G79" s="198">
        <v>82967330</v>
      </c>
      <c r="H79" s="198">
        <v>0</v>
      </c>
      <c r="I79" s="198">
        <v>0</v>
      </c>
      <c r="J79" s="198">
        <v>0</v>
      </c>
      <c r="K79" s="198">
        <v>0</v>
      </c>
      <c r="L79" s="198">
        <v>677619343</v>
      </c>
      <c r="M79" s="199" t="s">
        <v>374</v>
      </c>
      <c r="N79" s="266" t="s">
        <v>484</v>
      </c>
      <c r="O79" s="266" t="s">
        <v>375</v>
      </c>
    </row>
    <row r="80" spans="1:15" ht="20.100000000000001" customHeight="1" x14ac:dyDescent="0.15">
      <c r="A80" s="196" t="s">
        <v>396</v>
      </c>
      <c r="B80" s="196" t="s">
        <v>398</v>
      </c>
      <c r="C80" s="197">
        <v>0</v>
      </c>
      <c r="D80" s="198">
        <v>0</v>
      </c>
      <c r="E80" s="198">
        <v>-1165300</v>
      </c>
      <c r="F80" s="198">
        <v>0</v>
      </c>
      <c r="G80" s="198">
        <v>0</v>
      </c>
      <c r="H80" s="198">
        <v>0</v>
      </c>
      <c r="I80" s="198">
        <v>0</v>
      </c>
      <c r="J80" s="198">
        <v>0</v>
      </c>
      <c r="K80" s="198">
        <v>0</v>
      </c>
      <c r="L80" s="198">
        <v>-1165300</v>
      </c>
      <c r="M80" s="199" t="s">
        <v>374</v>
      </c>
      <c r="N80" s="266" t="s">
        <v>374</v>
      </c>
      <c r="O80" s="266" t="s">
        <v>375</v>
      </c>
    </row>
    <row r="81" spans="1:15" ht="20.100000000000001" customHeight="1" x14ac:dyDescent="0.15">
      <c r="A81" s="196" t="s">
        <v>396</v>
      </c>
      <c r="B81" s="196" t="s">
        <v>397</v>
      </c>
      <c r="C81" s="197">
        <v>0</v>
      </c>
      <c r="D81" s="198">
        <v>0</v>
      </c>
      <c r="E81" s="198">
        <v>388600</v>
      </c>
      <c r="F81" s="198">
        <v>0</v>
      </c>
      <c r="G81" s="198">
        <v>388600</v>
      </c>
      <c r="H81" s="198">
        <v>0</v>
      </c>
      <c r="I81" s="198">
        <v>0</v>
      </c>
      <c r="J81" s="198">
        <v>0</v>
      </c>
      <c r="K81" s="198">
        <v>0</v>
      </c>
      <c r="L81" s="198">
        <v>0</v>
      </c>
      <c r="M81" s="199" t="s">
        <v>374</v>
      </c>
      <c r="N81" s="266" t="s">
        <v>395</v>
      </c>
      <c r="O81" s="266" t="s">
        <v>375</v>
      </c>
    </row>
    <row r="82" spans="1:15" ht="20.100000000000001" customHeight="1" x14ac:dyDescent="0.15">
      <c r="A82" s="196" t="s">
        <v>396</v>
      </c>
      <c r="B82" s="196" t="s">
        <v>383</v>
      </c>
      <c r="C82" s="197">
        <v>0</v>
      </c>
      <c r="D82" s="198">
        <v>-3158300</v>
      </c>
      <c r="E82" s="198">
        <v>761363373</v>
      </c>
      <c r="F82" s="198">
        <v>9433370</v>
      </c>
      <c r="G82" s="198">
        <v>82578730</v>
      </c>
      <c r="H82" s="198">
        <v>0</v>
      </c>
      <c r="I82" s="198">
        <v>0</v>
      </c>
      <c r="J82" s="198">
        <v>0</v>
      </c>
      <c r="K82" s="198">
        <v>0</v>
      </c>
      <c r="L82" s="198">
        <v>678784643</v>
      </c>
      <c r="M82" s="199" t="s">
        <v>374</v>
      </c>
      <c r="N82" s="266" t="s">
        <v>479</v>
      </c>
      <c r="O82" s="266" t="s">
        <v>375</v>
      </c>
    </row>
  </sheetData>
  <mergeCells count="82">
    <mergeCell ref="N79:O79"/>
    <mergeCell ref="N80:O80"/>
    <mergeCell ref="N81:O81"/>
    <mergeCell ref="N82:O82"/>
    <mergeCell ref="N73:O73"/>
    <mergeCell ref="N74:O74"/>
    <mergeCell ref="N75:O75"/>
    <mergeCell ref="N76:O76"/>
    <mergeCell ref="N77:O77"/>
    <mergeCell ref="N78:O78"/>
    <mergeCell ref="N72:O72"/>
    <mergeCell ref="N61:O61"/>
    <mergeCell ref="N62:O62"/>
    <mergeCell ref="N63:O63"/>
    <mergeCell ref="N64:O64"/>
    <mergeCell ref="N65:O65"/>
    <mergeCell ref="N66:O66"/>
    <mergeCell ref="N67:O67"/>
    <mergeCell ref="N68:O68"/>
    <mergeCell ref="N69:O69"/>
    <mergeCell ref="N70:O70"/>
    <mergeCell ref="N71:O71"/>
    <mergeCell ref="N60:O60"/>
    <mergeCell ref="N49:O49"/>
    <mergeCell ref="N50:O50"/>
    <mergeCell ref="N51:O51"/>
    <mergeCell ref="N52:O52"/>
    <mergeCell ref="N53:O53"/>
    <mergeCell ref="N54:O54"/>
    <mergeCell ref="N55:O55"/>
    <mergeCell ref="N56:O56"/>
    <mergeCell ref="N57:O57"/>
    <mergeCell ref="N58:O58"/>
    <mergeCell ref="N59:O59"/>
    <mergeCell ref="N48:O48"/>
    <mergeCell ref="N37:O37"/>
    <mergeCell ref="N38:O38"/>
    <mergeCell ref="N39:O39"/>
    <mergeCell ref="N40:O40"/>
    <mergeCell ref="N41:O41"/>
    <mergeCell ref="N42:O42"/>
    <mergeCell ref="N43:O43"/>
    <mergeCell ref="N44:O44"/>
    <mergeCell ref="N45:O45"/>
    <mergeCell ref="N46:O46"/>
    <mergeCell ref="N47:O47"/>
    <mergeCell ref="N36:O36"/>
    <mergeCell ref="N25:O25"/>
    <mergeCell ref="N26:O26"/>
    <mergeCell ref="N27:O27"/>
    <mergeCell ref="N28:O28"/>
    <mergeCell ref="N29:O29"/>
    <mergeCell ref="N30:O30"/>
    <mergeCell ref="N31:O31"/>
    <mergeCell ref="N32:O32"/>
    <mergeCell ref="N33:O33"/>
    <mergeCell ref="N34:O34"/>
    <mergeCell ref="N35:O35"/>
    <mergeCell ref="N24:O24"/>
    <mergeCell ref="N13:O13"/>
    <mergeCell ref="N14:O14"/>
    <mergeCell ref="N15:O15"/>
    <mergeCell ref="N16:O16"/>
    <mergeCell ref="N17:O17"/>
    <mergeCell ref="N18:O18"/>
    <mergeCell ref="N19:O19"/>
    <mergeCell ref="N20:O20"/>
    <mergeCell ref="N21:O21"/>
    <mergeCell ref="N22:O22"/>
    <mergeCell ref="N23:O23"/>
    <mergeCell ref="N12:O12"/>
    <mergeCell ref="N1:O1"/>
    <mergeCell ref="N2:O2"/>
    <mergeCell ref="N3:O3"/>
    <mergeCell ref="N4:O4"/>
    <mergeCell ref="N5:O5"/>
    <mergeCell ref="N6:O6"/>
    <mergeCell ref="N7:O7"/>
    <mergeCell ref="N8:O8"/>
    <mergeCell ref="N9:O9"/>
    <mergeCell ref="N10:O10"/>
    <mergeCell ref="N11:O1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8</vt:i4>
      </vt:variant>
    </vt:vector>
  </HeadingPairs>
  <TitlesOfParts>
    <vt:vector size="16" baseType="lpstr">
      <vt:lpstr>군구세외 일반회계</vt:lpstr>
      <vt:lpstr>군구세외 특별회계</vt:lpstr>
      <vt:lpstr>구세외징수보고서</vt:lpstr>
      <vt:lpstr>지난년도수입(세부)</vt:lpstr>
      <vt:lpstr>시군구특별징수보고서(부서+운영항목)</vt:lpstr>
      <vt:lpstr>시군구특별징수보고서(부서+운영항목+장관합계출력)</vt:lpstr>
      <vt:lpstr>시도특별징수보고서(부서+운영항목)</vt:lpstr>
      <vt:lpstr>시도특별징수보고서(부서+운영항목+장관합계출력)</vt:lpstr>
      <vt:lpstr>구세외징수보고서!Print_Area</vt:lpstr>
      <vt:lpstr>'군구세외 일반회계'!Print_Area</vt:lpstr>
      <vt:lpstr>'군구세외 특별회계'!Print_Area</vt:lpstr>
      <vt:lpstr>'지난년도수입(세부)'!Print_Area</vt:lpstr>
      <vt:lpstr>구세외징수보고서!Print_Titles</vt:lpstr>
      <vt:lpstr>'군구세외 일반회계'!Print_Titles</vt:lpstr>
      <vt:lpstr>'군구세외 특별회계'!Print_Titles</vt:lpstr>
      <vt:lpstr>'지난년도수입(세부)'!Print_Titles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2024-05-27T02:07:00Z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