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860" yWindow="1005" windowWidth="9570" windowHeight="10440" tabRatio="861"/>
  </bookViews>
  <sheets>
    <sheet name="미추홀구(일반)" sheetId="23" r:id="rId1"/>
    <sheet name="미추홀구(특별)" sheetId="24" r:id="rId2"/>
  </sheet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45621"/>
</workbook>
</file>

<file path=xl/calcChain.xml><?xml version="1.0" encoding="utf-8"?>
<calcChain xmlns="http://schemas.openxmlformats.org/spreadsheetml/2006/main">
  <c r="K62" i="23" l="1"/>
  <c r="K62" i="24"/>
  <c r="K9" i="23"/>
  <c r="K9" i="24"/>
  <c r="K26" i="23"/>
  <c r="K41" i="23"/>
  <c r="K77" i="24"/>
  <c r="K83" i="24"/>
  <c r="K83" i="23"/>
  <c r="K53" i="24"/>
  <c r="K72" i="24"/>
  <c r="K70" i="24" s="1"/>
  <c r="K26" i="24"/>
  <c r="K12" i="23"/>
  <c r="K56" i="23"/>
  <c r="K36" i="23"/>
  <c r="K53" i="23"/>
  <c r="K72" i="23"/>
  <c r="K21" i="23"/>
  <c r="K49" i="23"/>
  <c r="K77" i="23"/>
  <c r="K70" i="23" s="1"/>
  <c r="K36" i="24"/>
  <c r="K41" i="24"/>
  <c r="K12" i="24"/>
  <c r="K21" i="24"/>
  <c r="K49" i="24"/>
  <c r="K56" i="24"/>
  <c r="K48" i="24" l="1"/>
  <c r="K48" i="23"/>
  <c r="K8" i="23"/>
  <c r="K7" i="23" s="1"/>
  <c r="K8" i="24"/>
  <c r="K7" i="24" s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G83" i="24"/>
  <c r="F83" i="24"/>
  <c r="E83" i="24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G77" i="24"/>
  <c r="F77" i="24"/>
  <c r="E77" i="24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G72" i="24"/>
  <c r="F72" i="24"/>
  <c r="E72" i="24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G62" i="24"/>
  <c r="E62" i="24"/>
  <c r="L57" i="24"/>
  <c r="I57" i="24"/>
  <c r="H56" i="24"/>
  <c r="G56" i="24"/>
  <c r="F56" i="24"/>
  <c r="E56" i="24"/>
  <c r="L55" i="24"/>
  <c r="I55" i="24"/>
  <c r="L54" i="24"/>
  <c r="I54" i="24"/>
  <c r="H53" i="24"/>
  <c r="G53" i="24"/>
  <c r="F53" i="24"/>
  <c r="E53" i="24"/>
  <c r="M52" i="24"/>
  <c r="L52" i="24"/>
  <c r="I52" i="24"/>
  <c r="M51" i="24"/>
  <c r="L51" i="24"/>
  <c r="I51" i="24"/>
  <c r="M50" i="24"/>
  <c r="L50" i="24"/>
  <c r="I50" i="24"/>
  <c r="H49" i="24"/>
  <c r="G49" i="24"/>
  <c r="F49" i="24"/>
  <c r="E49" i="24"/>
  <c r="M42" i="24"/>
  <c r="L42" i="24"/>
  <c r="I42" i="24"/>
  <c r="H41" i="24"/>
  <c r="G41" i="24"/>
  <c r="F41" i="24"/>
  <c r="E41" i="24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G36" i="24"/>
  <c r="F36" i="24"/>
  <c r="E36" i="24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G26" i="24"/>
  <c r="F26" i="24"/>
  <c r="E26" i="24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G21" i="24"/>
  <c r="F21" i="24"/>
  <c r="E21" i="24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G12" i="24"/>
  <c r="F12" i="24"/>
  <c r="E12" i="24"/>
  <c r="M11" i="24"/>
  <c r="L11" i="24"/>
  <c r="I11" i="24"/>
  <c r="M10" i="24"/>
  <c r="L10" i="24"/>
  <c r="I10" i="24"/>
  <c r="H9" i="24"/>
  <c r="G9" i="24"/>
  <c r="F9" i="24"/>
  <c r="E9" i="24"/>
  <c r="J10" i="24" l="1"/>
  <c r="J15" i="24"/>
  <c r="J19" i="24"/>
  <c r="J24" i="24"/>
  <c r="J29" i="24"/>
  <c r="J33" i="24"/>
  <c r="J38" i="24"/>
  <c r="J50" i="24"/>
  <c r="J65" i="24"/>
  <c r="J69" i="24"/>
  <c r="J75" i="24"/>
  <c r="J80" i="24"/>
  <c r="J85" i="24"/>
  <c r="J11" i="23"/>
  <c r="J16" i="23"/>
  <c r="J20" i="23"/>
  <c r="J25" i="23"/>
  <c r="J30" i="23"/>
  <c r="J34" i="23"/>
  <c r="J39" i="23"/>
  <c r="J64" i="23"/>
  <c r="J68" i="23"/>
  <c r="J74" i="23"/>
  <c r="J79" i="23"/>
  <c r="J84" i="23"/>
  <c r="J44" i="23"/>
  <c r="J61" i="23"/>
  <c r="J47" i="24"/>
  <c r="J43" i="24"/>
  <c r="J60" i="24"/>
  <c r="J14" i="24"/>
  <c r="J18" i="24"/>
  <c r="J23" i="24"/>
  <c r="J28" i="24"/>
  <c r="J32" i="24"/>
  <c r="J37" i="24"/>
  <c r="J42" i="24"/>
  <c r="J54" i="24"/>
  <c r="J57" i="24"/>
  <c r="J64" i="24"/>
  <c r="J68" i="24"/>
  <c r="J74" i="24"/>
  <c r="J79" i="24"/>
  <c r="J84" i="24"/>
  <c r="J10" i="23"/>
  <c r="J15" i="23"/>
  <c r="J19" i="23"/>
  <c r="J24" i="23"/>
  <c r="J29" i="23"/>
  <c r="J33" i="23"/>
  <c r="J38" i="23"/>
  <c r="J50" i="23"/>
  <c r="J52" i="23"/>
  <c r="J55" i="23"/>
  <c r="J63" i="23"/>
  <c r="J67" i="23"/>
  <c r="J73" i="23"/>
  <c r="J78" i="23"/>
  <c r="J82" i="23"/>
  <c r="J87" i="23"/>
  <c r="J47" i="23"/>
  <c r="J43" i="23"/>
  <c r="J60" i="23"/>
  <c r="J46" i="24"/>
  <c r="J59" i="24"/>
  <c r="J13" i="24"/>
  <c r="J17" i="24"/>
  <c r="J22" i="24"/>
  <c r="J27" i="24"/>
  <c r="J31" i="24"/>
  <c r="J35" i="24"/>
  <c r="J40" i="24"/>
  <c r="J52" i="24"/>
  <c r="J63" i="24"/>
  <c r="J67" i="24"/>
  <c r="J73" i="24"/>
  <c r="J78" i="24"/>
  <c r="J82" i="24"/>
  <c r="J87" i="24"/>
  <c r="J14" i="23"/>
  <c r="J18" i="23"/>
  <c r="J23" i="23"/>
  <c r="J28" i="23"/>
  <c r="J32" i="23"/>
  <c r="J37" i="23"/>
  <c r="J42" i="23"/>
  <c r="J66" i="23"/>
  <c r="J71" i="23"/>
  <c r="J76" i="23"/>
  <c r="J81" i="23"/>
  <c r="J86" i="23"/>
  <c r="J46" i="23"/>
  <c r="J59" i="23"/>
  <c r="J45" i="24"/>
  <c r="J58" i="24"/>
  <c r="J11" i="24"/>
  <c r="J16" i="24"/>
  <c r="J20" i="24"/>
  <c r="J25" i="24"/>
  <c r="J30" i="24"/>
  <c r="J34" i="24"/>
  <c r="J39" i="24"/>
  <c r="J51" i="24"/>
  <c r="J55" i="24"/>
  <c r="J66" i="24"/>
  <c r="J71" i="24"/>
  <c r="J76" i="24"/>
  <c r="J81" i="24"/>
  <c r="J86" i="24"/>
  <c r="J13" i="23"/>
  <c r="J17" i="23"/>
  <c r="J22" i="23"/>
  <c r="J27" i="23"/>
  <c r="J31" i="23"/>
  <c r="J35" i="23"/>
  <c r="J40" i="23"/>
  <c r="J51" i="23"/>
  <c r="J54" i="23"/>
  <c r="J57" i="23"/>
  <c r="J65" i="23"/>
  <c r="J69" i="23"/>
  <c r="J75" i="23"/>
  <c r="J80" i="23"/>
  <c r="J85" i="23"/>
  <c r="J45" i="23"/>
  <c r="J58" i="23"/>
  <c r="J44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E70" i="24"/>
  <c r="G8" i="23"/>
  <c r="P8" i="23" s="1"/>
  <c r="I26" i="23"/>
  <c r="H8" i="23"/>
  <c r="Q8" i="23" s="1"/>
  <c r="I21" i="23"/>
  <c r="M26" i="23"/>
  <c r="F70" i="23"/>
  <c r="O70" i="23" s="1"/>
  <c r="M26" i="24"/>
  <c r="G8" i="24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G70" i="24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H70" i="23"/>
  <c r="Q70" i="23" s="1"/>
  <c r="M77" i="24"/>
  <c r="E48" i="23"/>
  <c r="N48" i="23" s="1"/>
  <c r="M21" i="23"/>
  <c r="H8" i="24"/>
  <c r="G48" i="24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H48" i="24"/>
  <c r="M62" i="24"/>
  <c r="I49" i="24"/>
  <c r="I9" i="24"/>
  <c r="E8" i="24"/>
  <c r="M36" i="24"/>
  <c r="L26" i="24"/>
  <c r="M77" i="23"/>
  <c r="M62" i="23"/>
  <c r="G48" i="23"/>
  <c r="P48" i="23" s="1"/>
  <c r="I62" i="23"/>
  <c r="I36" i="23"/>
  <c r="L9" i="23"/>
  <c r="E48" i="24"/>
  <c r="M70" i="23" l="1"/>
  <c r="J62" i="24"/>
  <c r="J26" i="24"/>
  <c r="J12" i="23"/>
  <c r="J41" i="24"/>
  <c r="J12" i="24"/>
  <c r="J36" i="24"/>
  <c r="J9" i="23"/>
  <c r="J49" i="23"/>
  <c r="J62" i="23"/>
  <c r="J49" i="24"/>
  <c r="J83" i="23"/>
  <c r="J56" i="24"/>
  <c r="J41" i="23"/>
  <c r="J21" i="24"/>
  <c r="J56" i="23"/>
  <c r="J83" i="24"/>
  <c r="J77" i="24"/>
  <c r="J21" i="23"/>
  <c r="J26" i="23"/>
  <c r="J53" i="23"/>
  <c r="J36" i="23"/>
  <c r="J9" i="24"/>
  <c r="J72" i="24"/>
  <c r="J72" i="23"/>
  <c r="J77" i="23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J48" i="23" l="1"/>
  <c r="J70" i="23"/>
  <c r="J70" i="24"/>
  <c r="J48" i="24"/>
  <c r="J8" i="23"/>
  <c r="J8" i="24"/>
  <c r="M7" i="24"/>
  <c r="P7" i="23"/>
  <c r="I7" i="24"/>
  <c r="L7" i="23"/>
  <c r="M7" i="23"/>
  <c r="I7" i="23"/>
  <c r="L7" i="24"/>
  <c r="N4" i="24" l="1"/>
  <c r="J7" i="24"/>
  <c r="J7" i="23"/>
  <c r="N4" i="23"/>
</calcChain>
</file>

<file path=xl/sharedStrings.xml><?xml version="1.0" encoding="utf-8"?>
<sst xmlns="http://schemas.openxmlformats.org/spreadsheetml/2006/main" count="710" uniqueCount="119">
  <si>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</si>
  <si>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</si>
  <si>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</si>
  <si>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</si>
  <si>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</si>
  <si>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</si>
  <si>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</si>
  <si>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</si>
  <si>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</si>
  <si>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</si>
  <si>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</si>
  <si>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</si>
  <si>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</si>
  <si>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</si>
  <si>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</si>
  <si>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</si>
  <si>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</si>
  <si>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</si>
  <si>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</si>
  <si>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</si>
  <si>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</si>
  <si>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</si>
  <si>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</si>
  <si>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</si>
  <si>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</si>
  <si>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</si>
  <si>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</si>
  <si>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</si>
  <si>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</si>
  <si>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</si>
  <si>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</si>
  <si>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</si>
  <si>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</si>
  <si>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</si>
  <si>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</si>
  <si>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</si>
  <si>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</si>
  <si>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</si>
  <si>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</si>
  <si>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</si>
  <si>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</si>
  <si>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</si>
  <si>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</si>
  <si>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</si>
  <si>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</si>
  <si>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</si>
  <si>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</si>
  <si>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</si>
  <si>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</si>
  <si>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</si>
  <si>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</si>
  <si>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</si>
  <si>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</si>
  <si>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</si>
  <si>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</si>
  <si>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</si>
  <si>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</si>
  <si>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</si>
  <si>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</si>
  <si>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</si>
  <si>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</si>
  <si>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</si>
  <si>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</si>
  <si>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</si>
  <si>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</si>
  <si>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</si>
  <si>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</si>
  <si>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</si>
  <si>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</si>
  <si>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</si>
  <si>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</si>
  <si>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</si>
  <si>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</si>
  <si>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</si>
  <si>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</si>
  <si>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</si>
  <si>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</si>
  <si>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</si>
  <si>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</si>
  <si>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</si>
  <si>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</si>
  <si>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</si>
  <si>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</si>
  <si>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</si>
  <si>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</si>
  <si>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</si>
  <si>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</si>
  <si>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</si>
  <si>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</si>
  <si>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</si>
  <si>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</si>
  <si>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</si>
  <si>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</si>
  <si>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</si>
  <si>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</si>
  <si>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</si>
  <si>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</si>
  <si>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</si>
  <si>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</si>
  <si>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</si>
  <si>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</si>
  <si>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</si>
  <si>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</si>
  <si>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</si>
  <si>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</si>
  <si>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</si>
  <si>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</si>
  <si>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</si>
  <si>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</si>
  <si>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</si>
  <si>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</si>
  <si>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</si>
  <si>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/>
  </si>
  <si>
    <t>미추홀구</t>
  </si>
  <si>
    <t>0</t>
  </si>
  <si>
    <t>2019년 8월 군·구 일반회계 세외수입 징수현황</t>
    <phoneticPr fontId="3" type="noConversion"/>
  </si>
  <si>
    <t>2019년 8월 군·구 특별회계 세외수입 징수현황</t>
    <phoneticPr fontId="3" type="noConversion"/>
  </si>
  <si>
    <t>2019.8월</t>
    <phoneticPr fontId="3" type="noConversion"/>
  </si>
  <si>
    <t>2019.8월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</si>
</sst>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7" formatCode="_-* #,##0_-;&quot;₩&quot;\!\-* #,##0_-;_-* &quot;-&quot;_-;_-@_-"/>
    <numFmt numFmtId="178" formatCode="#.##"/>
    <numFmt numFmtId="179" formatCode="#,##0.000;[Red]&quot;-&quot;#,##0.000"/>
    <numFmt numFmtId="180" formatCode="hh:mm:ss&quot;₩&quot;&quot;₩&quot;&quot;₩&quot;&quot;₩&quot;&quot;₩&quot;&quot;₩&quot;&quot;₩&quot;&quot;₩&quot;\ AM/PM_)"/>
    <numFmt numFmtId="181" formatCode="_-* #,##0.00_-;&quot;₩&quot;\!\-* #,##0.00_-;_-* &quot;-&quot;??_-;_-@_-"/>
  </numFmts>
  <fonts count="58" x14ac:knownFonts="1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b/>
      <sz val="12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9"/>
      <name val="굴림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돋움"/>
      <family val="3"/>
      <charset val="129"/>
    </font>
    <font>
      <sz val="9"/>
      <color theme="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20" fillId="0" borderId="0"/>
    <xf numFmtId="0" fontId="18" fillId="0" borderId="0"/>
    <xf numFmtId="38" fontId="21" fillId="18" borderId="0" applyNumberFormat="0" applyBorder="0" applyAlignment="0" applyProtection="0"/>
    <xf numFmtId="0" fontId="22" fillId="0" borderId="1" applyNumberFormat="0" applyAlignment="0" applyProtection="0">
      <alignment horizontal="left" vertical="center"/>
    </xf>
    <xf numFmtId="0" fontId="22" fillId="0" borderId="2">
      <alignment horizontal="left" vertical="center"/>
    </xf>
    <xf numFmtId="0" fontId="23" fillId="0" borderId="0" applyNumberFormat="0" applyFill="0" applyBorder="0" applyAlignment="0" applyProtection="0"/>
    <xf numFmtId="10" fontId="21" fillId="19" borderId="3" applyNumberFormat="0" applyBorder="0" applyAlignment="0" applyProtection="0"/>
    <xf numFmtId="180" fontId="19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0" fillId="8" borderId="4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0" fontId="10" fillId="24" borderId="5" applyNumberFormat="0" applyFont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0" fontId="33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4" fillId="0" borderId="0">
      <alignment vertical="center"/>
    </xf>
    <xf numFmtId="41" fontId="2" fillId="0" borderId="0" applyFont="0" applyFill="0" applyBorder="0" applyAlignment="0" applyProtection="0"/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24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0" fontId="18" fillId="0" borderId="0"/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177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2" fillId="0" borderId="0"/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46" fillId="0" borderId="0">
      <alignment vertical="center"/>
    </xf>
    <xf numFmtId="0" fontId="24" fillId="0" borderId="0">
      <alignment vertical="center"/>
    </xf>
    <xf numFmtId="0" fontId="48" fillId="0" borderId="0">
      <alignment vertical="center"/>
    </xf>
    <xf numFmtId="0" fontId="24" fillId="0" borderId="0">
      <alignment vertical="center"/>
    </xf>
    <xf numFmtId="0" fontId="50" fillId="0" borderId="0">
      <alignment vertical="center"/>
    </xf>
    <xf numFmtId="0" fontId="24" fillId="0" borderId="0">
      <alignment vertical="center"/>
    </xf>
    <xf numFmtId="0" fontId="52" fillId="0" borderId="0">
      <alignment vertical="center"/>
    </xf>
    <xf numFmtId="0" fontId="2" fillId="0" borderId="0"/>
    <xf numFmtId="0" fontId="2" fillId="0" borderId="0"/>
    <xf numFmtId="0" fontId="1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8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" fillId="0" borderId="0">
      <alignment vertical="center"/>
    </xf>
    <xf numFmtId="0" fontId="48" fillId="0" borderId="0">
      <alignment vertical="center"/>
    </xf>
    <xf numFmtId="0" fontId="50" fillId="0" borderId="0">
      <alignment vertical="center"/>
    </xf>
    <xf numFmtId="0" fontId="5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54" fillId="0" borderId="0">
      <alignment vertical="center"/>
    </xf>
    <xf numFmtId="41" fontId="56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6" fillId="0" borderId="0">
      <alignment vertical="center"/>
    </xf>
    <xf numFmtId="41" fontId="56" fillId="0" borderId="0">
      <alignment vertical="center"/>
    </xf>
    <xf numFmtId="41" fontId="54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</cellStyleXfs>
  <cellXfs count="128">
    <xf numFmtId="0" fontId="0" fillId="0" borderId="0" xfId="0"/>
    <xf numFmtId="41" fontId="4" fillId="0" borderId="0" xfId="331" applyFont="1" applyFill="1" applyBorder="1" applyAlignment="1" applyProtection="1">
      <alignment vertical="center"/>
    </xf>
    <xf numFmtId="41" fontId="5" fillId="0" borderId="0" xfId="331" applyFont="1" applyFill="1" applyBorder="1" applyAlignment="1" applyProtection="1">
      <alignment vertical="center"/>
    </xf>
    <xf numFmtId="41" fontId="5" fillId="0" borderId="0" xfId="331" applyFont="1" applyAlignment="1" applyProtection="1">
      <alignment vertical="center"/>
    </xf>
    <xf numFmtId="41" fontId="4" fillId="0" borderId="0" xfId="331" applyFont="1" applyAlignment="1" applyProtection="1">
      <alignment vertical="center"/>
    </xf>
    <xf numFmtId="41" fontId="8" fillId="0" borderId="0" xfId="331" applyFont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Fill="1" applyProtection="1"/>
    <xf numFmtId="41" fontId="8" fillId="26" borderId="3" xfId="331" applyFont="1" applyFill="1" applyBorder="1" applyAlignment="1" applyProtection="1">
      <alignment vertical="center"/>
    </xf>
    <xf numFmtId="41" fontId="8" fillId="27" borderId="3" xfId="331" applyFont="1" applyFill="1" applyBorder="1" applyAlignment="1" applyProtection="1">
      <alignment vertical="center"/>
    </xf>
    <xf numFmtId="41" fontId="8" fillId="27" borderId="13" xfId="331" applyFont="1" applyFill="1" applyBorder="1" applyAlignment="1" applyProtection="1">
      <alignment vertical="center"/>
    </xf>
    <xf numFmtId="41" fontId="8" fillId="27" borderId="14" xfId="331" applyFont="1" applyFill="1" applyBorder="1" applyAlignment="1" applyProtection="1">
      <alignment vertical="center"/>
    </xf>
    <xf numFmtId="41" fontId="8" fillId="27" borderId="16" xfId="331" applyFont="1" applyFill="1" applyBorder="1" applyAlignment="1" applyProtection="1">
      <alignment vertical="center"/>
    </xf>
    <xf numFmtId="41" fontId="8" fillId="27" borderId="20" xfId="331" applyFont="1" applyFill="1" applyBorder="1" applyAlignment="1" applyProtection="1">
      <alignment vertical="center"/>
    </xf>
    <xf numFmtId="41" fontId="8" fillId="27" borderId="22" xfId="331" quotePrefix="1" applyFont="1" applyFill="1" applyBorder="1" applyAlignment="1" applyProtection="1">
      <alignment horizontal="center" vertical="center"/>
    </xf>
    <xf numFmtId="41" fontId="8" fillId="27" borderId="23" xfId="331" quotePrefix="1" applyFont="1" applyFill="1" applyBorder="1" applyAlignment="1" applyProtection="1">
      <alignment horizontal="center" vertical="center"/>
    </xf>
    <xf numFmtId="41" fontId="8" fillId="27" borderId="24" xfId="331" applyFont="1" applyFill="1" applyBorder="1" applyAlignment="1" applyProtection="1">
      <alignment vertical="center"/>
    </xf>
    <xf numFmtId="41" fontId="8" fillId="27" borderId="25" xfId="331" applyFont="1" applyFill="1" applyBorder="1" applyAlignment="1" applyProtection="1">
      <alignment horizontal="right" vertical="center"/>
    </xf>
    <xf numFmtId="41" fontId="8" fillId="0" borderId="3" xfId="331" applyFont="1" applyFill="1" applyBorder="1" applyAlignment="1" applyProtection="1">
      <alignment vertical="center" shrinkToFit="1"/>
      <protection locked="0"/>
    </xf>
    <xf numFmtId="41" fontId="8" fillId="28" borderId="18" xfId="331" applyFont="1" applyFill="1" applyBorder="1" applyAlignment="1" applyProtection="1">
      <alignment vertical="center" shrinkToFit="1"/>
    </xf>
    <xf numFmtId="41" fontId="8" fillId="28" borderId="3" xfId="331" applyFont="1" applyFill="1" applyBorder="1" applyAlignment="1" applyProtection="1">
      <alignment vertical="center" shrinkToFit="1"/>
    </xf>
    <xf numFmtId="176" fontId="8" fillId="28" borderId="3" xfId="331" applyNumberFormat="1" applyFont="1" applyFill="1" applyBorder="1" applyAlignment="1" applyProtection="1">
      <alignment vertical="center" shrinkToFit="1"/>
    </xf>
    <xf numFmtId="41" fontId="8" fillId="27" borderId="29" xfId="331" applyFont="1" applyFill="1" applyBorder="1" applyAlignment="1" applyProtection="1">
      <alignment horizontal="right" vertical="center"/>
    </xf>
    <xf numFmtId="176" fontId="8" fillId="28" borderId="15" xfId="331" applyNumberFormat="1" applyFont="1" applyFill="1" applyBorder="1" applyAlignment="1" applyProtection="1">
      <alignment vertical="center" shrinkToFit="1"/>
    </xf>
    <xf numFmtId="41" fontId="8" fillId="26" borderId="3" xfId="331" applyFont="1" applyFill="1" applyBorder="1" applyAlignment="1" applyProtection="1">
      <alignment vertical="center" shrinkToFit="1"/>
    </xf>
    <xf numFmtId="176" fontId="8" fillId="26" borderId="3" xfId="331" applyNumberFormat="1" applyFont="1" applyFill="1" applyBorder="1" applyAlignment="1" applyProtection="1">
      <alignment vertical="center" shrinkToFit="1"/>
    </xf>
    <xf numFmtId="41" fontId="8" fillId="0" borderId="3" xfId="331" applyFont="1" applyFill="1" applyBorder="1" applyAlignment="1" applyProtection="1">
      <alignment vertical="center" shrinkToFit="1"/>
    </xf>
    <xf numFmtId="176" fontId="8" fillId="0" borderId="3" xfId="331" applyNumberFormat="1" applyFont="1" applyFill="1" applyBorder="1" applyAlignment="1" applyProtection="1">
      <alignment vertical="center" shrinkToFit="1"/>
    </xf>
    <xf numFmtId="41" fontId="8" fillId="30" borderId="3" xfId="331" applyFont="1" applyFill="1" applyBorder="1" applyAlignment="1" applyProtection="1">
      <alignment vertical="center" shrinkToFit="1"/>
      <protection locked="0"/>
    </xf>
    <xf numFmtId="41" fontId="8" fillId="26" borderId="26" xfId="331" applyFont="1" applyFill="1" applyBorder="1" applyAlignment="1" applyProtection="1">
      <alignment vertical="center"/>
    </xf>
    <xf numFmtId="176" fontId="8" fillId="26" borderId="15" xfId="331" applyNumberFormat="1" applyFont="1" applyFill="1" applyBorder="1" applyAlignment="1" applyProtection="1">
      <alignment vertical="center" shrinkToFit="1"/>
    </xf>
    <xf numFmtId="176" fontId="8" fillId="0" borderId="15" xfId="331" applyNumberFormat="1" applyFont="1" applyFill="1" applyBorder="1" applyAlignment="1" applyProtection="1">
      <alignment vertical="center" shrinkToFit="1"/>
    </xf>
    <xf numFmtId="41" fontId="8" fillId="26" borderId="27" xfId="331" applyFont="1" applyFill="1" applyBorder="1" applyAlignment="1" applyProtection="1">
      <alignment vertical="center"/>
    </xf>
    <xf numFmtId="41" fontId="8" fillId="26" borderId="16" xfId="331" applyFont="1" applyFill="1" applyBorder="1" applyAlignment="1" applyProtection="1">
      <alignment vertical="center"/>
    </xf>
    <xf numFmtId="41" fontId="8" fillId="26" borderId="16" xfId="331" applyFont="1" applyFill="1" applyBorder="1" applyAlignment="1" applyProtection="1">
      <alignment vertical="center" shrinkToFit="1"/>
    </xf>
    <xf numFmtId="176" fontId="8" fillId="26" borderId="16" xfId="331" applyNumberFormat="1" applyFont="1" applyFill="1" applyBorder="1" applyAlignment="1" applyProtection="1">
      <alignment vertical="center" shrinkToFit="1"/>
    </xf>
    <xf numFmtId="176" fontId="8" fillId="26" borderId="17" xfId="331" applyNumberFormat="1" applyFont="1" applyFill="1" applyBorder="1" applyAlignment="1" applyProtection="1">
      <alignment vertical="center" shrinkToFit="1"/>
    </xf>
    <xf numFmtId="41" fontId="8" fillId="27" borderId="28" xfId="331" applyFont="1" applyFill="1" applyBorder="1" applyAlignment="1" applyProtection="1">
      <alignment vertical="center"/>
    </xf>
    <xf numFmtId="41" fontId="8" fillId="27" borderId="30" xfId="331" applyFont="1" applyFill="1" applyBorder="1" applyAlignment="1" applyProtection="1">
      <alignment vertical="center"/>
    </xf>
    <xf numFmtId="41" fontId="7" fillId="31" borderId="31" xfId="331" applyFont="1" applyFill="1" applyBorder="1" applyAlignment="1" applyProtection="1">
      <alignment horizontal="center" vertical="center"/>
    </xf>
    <xf numFmtId="41" fontId="8" fillId="27" borderId="32" xfId="331" applyFont="1" applyFill="1" applyBorder="1" applyAlignment="1" applyProtection="1">
      <alignment horizontal="centerContinuous" vertical="center"/>
    </xf>
    <xf numFmtId="41" fontId="8" fillId="27" borderId="32" xfId="331" applyFont="1" applyFill="1" applyBorder="1" applyAlignment="1" applyProtection="1">
      <alignment horizontal="center" vertical="center"/>
    </xf>
    <xf numFmtId="41" fontId="8" fillId="27" borderId="33" xfId="331" applyFont="1" applyFill="1" applyBorder="1" applyAlignment="1" applyProtection="1">
      <alignment vertical="center"/>
    </xf>
    <xf numFmtId="41" fontId="8" fillId="27" borderId="0" xfId="331" applyFont="1" applyFill="1" applyBorder="1" applyAlignment="1" applyProtection="1">
      <alignment vertical="center"/>
    </xf>
    <xf numFmtId="41" fontId="8" fillId="27" borderId="34" xfId="331" applyFont="1" applyFill="1" applyBorder="1" applyAlignment="1" applyProtection="1">
      <alignment vertical="center"/>
    </xf>
    <xf numFmtId="41" fontId="8" fillId="27" borderId="35" xfId="331" quotePrefix="1" applyFont="1" applyFill="1" applyBorder="1" applyAlignment="1" applyProtection="1">
      <alignment horizontal="center" vertical="center"/>
    </xf>
    <xf numFmtId="41" fontId="8" fillId="29" borderId="36" xfId="331" applyFont="1" applyFill="1" applyBorder="1" applyAlignment="1" applyProtection="1">
      <alignment vertical="center" shrinkToFit="1"/>
    </xf>
    <xf numFmtId="176" fontId="8" fillId="29" borderId="36" xfId="331" applyNumberFormat="1" applyFont="1" applyFill="1" applyBorder="1" applyAlignment="1" applyProtection="1">
      <alignment vertical="center" shrinkToFit="1"/>
    </xf>
    <xf numFmtId="176" fontId="8" fillId="29" borderId="37" xfId="331" applyNumberFormat="1" applyFont="1" applyFill="1" applyBorder="1" applyAlignment="1" applyProtection="1">
      <alignment vertical="center" shrinkToFit="1"/>
    </xf>
    <xf numFmtId="0" fontId="11" fillId="0" borderId="0" xfId="0" applyFont="1" applyAlignment="1" applyProtection="1">
      <alignment vertical="center"/>
    </xf>
    <xf numFmtId="176" fontId="8" fillId="28" borderId="18" xfId="331" applyNumberFormat="1" applyFont="1" applyFill="1" applyBorder="1" applyAlignment="1" applyProtection="1">
      <alignment vertical="center" shrinkToFit="1"/>
    </xf>
    <xf numFmtId="176" fontId="8" fillId="28" borderId="19" xfId="331" applyNumberFormat="1" applyFont="1" applyFill="1" applyBorder="1" applyAlignment="1" applyProtection="1">
      <alignment vertical="center" shrinkToFit="1"/>
    </xf>
    <xf numFmtId="41" fontId="8" fillId="26" borderId="28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 shrinkToFit="1"/>
    </xf>
    <xf numFmtId="176" fontId="8" fillId="26" borderId="22" xfId="331" applyNumberFormat="1" applyFont="1" applyFill="1" applyBorder="1" applyAlignment="1" applyProtection="1">
      <alignment vertical="center" shrinkToFit="1"/>
    </xf>
    <xf numFmtId="176" fontId="8" fillId="26" borderId="23" xfId="331" applyNumberFormat="1" applyFont="1" applyFill="1" applyBorder="1" applyAlignment="1" applyProtection="1">
      <alignment vertical="center" shrinkToFit="1"/>
    </xf>
    <xf numFmtId="41" fontId="8" fillId="27" borderId="22" xfId="331" applyFont="1" applyFill="1" applyBorder="1" applyAlignment="1" applyProtection="1">
      <alignment vertical="center"/>
    </xf>
    <xf numFmtId="41" fontId="8" fillId="30" borderId="22" xfId="331" applyFont="1" applyFill="1" applyBorder="1" applyAlignment="1" applyProtection="1">
      <alignment vertical="center" shrinkToFit="1"/>
      <protection locked="0"/>
    </xf>
    <xf numFmtId="41" fontId="8" fillId="0" borderId="22" xfId="331" applyFont="1" applyFill="1" applyBorder="1" applyAlignment="1" applyProtection="1">
      <alignment vertical="center" shrinkToFit="1"/>
    </xf>
    <xf numFmtId="176" fontId="8" fillId="0" borderId="22" xfId="331" applyNumberFormat="1" applyFont="1" applyFill="1" applyBorder="1" applyAlignment="1" applyProtection="1">
      <alignment vertical="center" shrinkToFit="1"/>
    </xf>
    <xf numFmtId="176" fontId="8" fillId="0" borderId="23" xfId="331" applyNumberFormat="1" applyFont="1" applyFill="1" applyBorder="1" applyAlignment="1" applyProtection="1">
      <alignment vertical="center" shrinkToFit="1"/>
    </xf>
    <xf numFmtId="41" fontId="8" fillId="30" borderId="16" xfId="331" applyFont="1" applyFill="1" applyBorder="1" applyAlignment="1" applyProtection="1">
      <alignment vertical="center" shrinkToFit="1"/>
      <protection locked="0"/>
    </xf>
    <xf numFmtId="41" fontId="8" fillId="0" borderId="16" xfId="331" applyFont="1" applyFill="1" applyBorder="1" applyAlignment="1" applyProtection="1">
      <alignment vertical="center" shrinkToFit="1"/>
    </xf>
    <xf numFmtId="176" fontId="8" fillId="0" borderId="16" xfId="331" applyNumberFormat="1" applyFont="1" applyFill="1" applyBorder="1" applyAlignment="1" applyProtection="1">
      <alignment vertical="center" shrinkToFit="1"/>
    </xf>
    <xf numFmtId="176" fontId="8" fillId="0" borderId="17" xfId="331" applyNumberFormat="1" applyFont="1" applyFill="1" applyBorder="1" applyAlignment="1" applyProtection="1">
      <alignment vertical="center" shrinkToFit="1"/>
    </xf>
    <xf numFmtId="41" fontId="8" fillId="30" borderId="3" xfId="331" applyFont="1" applyFill="1" applyBorder="1" applyAlignment="1" applyProtection="1">
      <alignment vertical="center" shrinkToFit="1"/>
    </xf>
    <xf numFmtId="176" fontId="8" fillId="30" borderId="3" xfId="331" applyNumberFormat="1" applyFont="1" applyFill="1" applyBorder="1" applyAlignment="1" applyProtection="1">
      <alignment vertical="center" shrinkToFit="1"/>
    </xf>
    <xf numFmtId="41" fontId="8" fillId="32" borderId="3" xfId="331" applyFont="1" applyFill="1" applyBorder="1" applyAlignment="1" applyProtection="1">
      <alignment vertical="center"/>
    </xf>
    <xf numFmtId="41" fontId="8" fillId="26" borderId="22" xfId="331" applyFont="1" applyFill="1" applyBorder="1" applyAlignment="1" applyProtection="1">
      <alignment vertical="center" shrinkToFit="1"/>
      <protection locked="0"/>
    </xf>
    <xf numFmtId="176" fontId="8" fillId="30" borderId="15" xfId="331" applyNumberFormat="1" applyFont="1" applyFill="1" applyBorder="1" applyAlignment="1" applyProtection="1">
      <alignment vertical="center" shrinkToFit="1"/>
    </xf>
    <xf numFmtId="41" fontId="8" fillId="0" borderId="3" xfId="331" applyFont="1" applyFill="1" applyBorder="1" applyAlignment="1" applyProtection="1">
      <alignment vertical="center" shrinkToFit="1"/>
      <protection locked="0"/>
    </xf>
    <xf numFmtId="41" fontId="8" fillId="26" borderId="16" xfId="331" applyFont="1" applyFill="1" applyBorder="1" applyAlignment="1" applyProtection="1">
      <alignment vertical="center" shrinkToFit="1"/>
      <protection locked="0"/>
    </xf>
    <xf numFmtId="41" fontId="8" fillId="26" borderId="3" xfId="331" applyFont="1" applyFill="1" applyBorder="1" applyAlignment="1" applyProtection="1">
      <alignment vertical="center" shrinkToFit="1"/>
      <protection locked="0"/>
    </xf>
    <xf numFmtId="41" fontId="8" fillId="30" borderId="3" xfId="331" applyFont="1" applyFill="1" applyBorder="1" applyAlignment="1" applyProtection="1">
      <alignment vertical="center" shrinkToFit="1"/>
      <protection locked="0"/>
    </xf>
    <xf numFmtId="41" fontId="8" fillId="0" borderId="3" xfId="331" applyFont="1" applyBorder="1" applyAlignment="1" applyProtection="1">
      <alignment vertical="center"/>
    </xf>
    <xf numFmtId="41" fontId="55" fillId="30" borderId="3" xfId="331" applyFont="1" applyFill="1" applyBorder="1" applyAlignment="1" applyProtection="1">
      <alignment vertical="center" shrinkToFit="1"/>
      <protection locked="0"/>
    </xf>
    <xf numFmtId="41" fontId="8" fillId="26" borderId="16" xfId="331" applyFont="1" applyFill="1" applyBorder="1" applyAlignment="1" applyProtection="1">
      <alignment vertical="center" shrinkToFit="1"/>
      <protection locked="0"/>
    </xf>
    <xf numFmtId="41" fontId="55" fillId="26" borderId="16" xfId="331" applyFont="1" applyFill="1" applyBorder="1" applyAlignment="1" applyProtection="1">
      <alignment vertical="center" shrinkToFit="1"/>
      <protection locked="0"/>
    </xf>
    <xf numFmtId="41" fontId="8" fillId="26" borderId="3" xfId="331" applyFont="1" applyFill="1" applyBorder="1" applyAlignment="1" applyProtection="1">
      <alignment vertical="center" shrinkToFit="1"/>
      <protection locked="0"/>
    </xf>
    <xf numFmtId="41" fontId="55" fillId="26" borderId="3" xfId="331" applyFont="1" applyFill="1" applyBorder="1" applyAlignment="1" applyProtection="1">
      <alignment vertical="center" shrinkToFit="1"/>
      <protection locked="0"/>
    </xf>
    <xf numFmtId="41" fontId="8" fillId="26" borderId="22" xfId="331" applyFont="1" applyFill="1" applyBorder="1" applyAlignment="1" applyProtection="1">
      <alignment vertical="center" shrinkToFit="1"/>
      <protection locked="0"/>
    </xf>
    <xf numFmtId="41" fontId="55" fillId="26" borderId="22" xfId="331" applyFont="1" applyFill="1" applyBorder="1" applyAlignment="1" applyProtection="1">
      <alignment vertical="center" shrinkToFit="1"/>
      <protection locked="0"/>
    </xf>
    <xf numFmtId="41" fontId="8" fillId="0" borderId="3" xfId="331" applyFont="1" applyFill="1" applyBorder="1" applyAlignment="1" applyProtection="1">
      <alignment vertical="center" shrinkToFit="1"/>
      <protection locked="0"/>
    </xf>
    <xf numFmtId="0" fontId="8" fillId="0" borderId="0" xfId="0" applyFont="1" applyBorder="1" applyAlignment="1" applyProtection="1">
      <alignment vertical="center"/>
    </xf>
    <xf numFmtId="0" fontId="8" fillId="0" borderId="33" xfId="0" applyFont="1" applyBorder="1" applyAlignment="1" applyProtection="1">
      <alignment vertical="center"/>
    </xf>
    <xf numFmtId="41" fontId="57" fillId="0" borderId="33" xfId="331" applyFont="1" applyBorder="1" applyAlignment="1" applyProtection="1">
      <alignment vertical="center"/>
    </xf>
    <xf numFmtId="41" fontId="57" fillId="0" borderId="0" xfId="331" applyFont="1" applyBorder="1" applyAlignment="1" applyProtection="1">
      <alignment vertical="center"/>
    </xf>
    <xf numFmtId="41" fontId="5" fillId="0" borderId="0" xfId="331" applyFont="1" applyBorder="1" applyAlignment="1" applyProtection="1">
      <alignment vertical="center"/>
    </xf>
    <xf numFmtId="41" fontId="4" fillId="0" borderId="0" xfId="33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8" fillId="28" borderId="46" xfId="331" applyFont="1" applyFill="1" applyBorder="1" applyAlignment="1" applyProtection="1">
      <alignment vertical="center" shrinkToFit="1"/>
    </xf>
    <xf numFmtId="41" fontId="8" fillId="26" borderId="46" xfId="331" applyFont="1" applyFill="1" applyBorder="1" applyAlignment="1" applyProtection="1">
      <alignment vertical="center" shrinkToFit="1"/>
    </xf>
    <xf numFmtId="41" fontId="8" fillId="0" borderId="46" xfId="331" applyFont="1" applyFill="1" applyBorder="1" applyAlignment="1" applyProtection="1">
      <alignment vertical="center" shrinkToFit="1"/>
    </xf>
    <xf numFmtId="41" fontId="8" fillId="26" borderId="47" xfId="331" applyFont="1" applyFill="1" applyBorder="1" applyAlignment="1" applyProtection="1">
      <alignment vertical="center" shrinkToFit="1"/>
    </xf>
    <xf numFmtId="41" fontId="8" fillId="30" borderId="46" xfId="331" applyFont="1" applyFill="1" applyBorder="1" applyAlignment="1" applyProtection="1">
      <alignment vertical="center" shrinkToFit="1"/>
    </xf>
    <xf numFmtId="41" fontId="8" fillId="0" borderId="47" xfId="331" applyFont="1" applyFill="1" applyBorder="1" applyAlignment="1" applyProtection="1">
      <alignment vertical="center" shrinkToFit="1"/>
    </xf>
    <xf numFmtId="41" fontId="8" fillId="27" borderId="21" xfId="331" applyFont="1" applyFill="1" applyBorder="1" applyAlignment="1" applyProtection="1">
      <alignment horizontal="centerContinuous" vertical="center"/>
    </xf>
    <xf numFmtId="41" fontId="8" fillId="27" borderId="41" xfId="331" applyFont="1" applyFill="1" applyBorder="1" applyAlignment="1" applyProtection="1">
      <alignment horizontal="centerContinuous" vertical="center"/>
    </xf>
    <xf numFmtId="41" fontId="8" fillId="27" borderId="35" xfId="331" quotePrefix="1" applyFont="1" applyFill="1" applyBorder="1" applyAlignment="1" applyProtection="1">
      <alignment horizontal="center" vertical="center" wrapText="1"/>
    </xf>
    <xf numFmtId="41" fontId="8" fillId="27" borderId="21" xfId="331" applyFont="1" applyFill="1" applyBorder="1" applyAlignment="1" applyProtection="1">
      <alignment horizontal="centerContinuous" vertical="center"/>
    </xf>
    <xf numFmtId="41" fontId="8" fillId="27" borderId="41" xfId="331" applyFont="1" applyFill="1" applyBorder="1" applyAlignment="1" applyProtection="1">
      <alignment horizontal="centerContinuous" vertical="center"/>
    </xf>
    <xf numFmtId="41" fontId="8" fillId="27" borderId="35" xfId="331" quotePrefix="1" applyFont="1" applyFill="1" applyBorder="1" applyAlignment="1" applyProtection="1">
      <alignment horizontal="center" vertical="center" wrapText="1"/>
    </xf>
    <xf numFmtId="41" fontId="5" fillId="0" borderId="0" xfId="331" applyFont="1" applyAlignment="1" applyProtection="1">
      <alignment vertical="center"/>
    </xf>
    <xf numFmtId="41" fontId="8" fillId="27" borderId="28" xfId="331" applyFont="1" applyFill="1" applyBorder="1" applyAlignment="1" applyProtection="1">
      <alignment horizontal="center" vertical="center"/>
    </xf>
    <xf numFmtId="41" fontId="8" fillId="27" borderId="20" xfId="331" applyFont="1" applyFill="1" applyBorder="1" applyAlignment="1" applyProtection="1">
      <alignment horizontal="center" vertical="center"/>
    </xf>
    <xf numFmtId="41" fontId="8" fillId="27" borderId="41" xfId="331" applyFont="1" applyFill="1" applyBorder="1" applyAlignment="1" applyProtection="1">
      <alignment horizontal="center" vertical="center"/>
    </xf>
    <xf numFmtId="41" fontId="8" fillId="27" borderId="42" xfId="331" applyFont="1" applyFill="1" applyBorder="1" applyAlignment="1" applyProtection="1">
      <alignment horizontal="center" vertical="center"/>
    </xf>
    <xf numFmtId="41" fontId="8" fillId="27" borderId="30" xfId="331" applyFont="1" applyFill="1" applyBorder="1" applyAlignment="1" applyProtection="1">
      <alignment horizontal="center" vertical="center"/>
    </xf>
    <xf numFmtId="41" fontId="8" fillId="27" borderId="40" xfId="331" applyFont="1" applyFill="1" applyBorder="1" applyAlignment="1" applyProtection="1">
      <alignment horizontal="center" vertical="center"/>
    </xf>
    <xf numFmtId="41" fontId="8" fillId="28" borderId="43" xfId="331" applyFont="1" applyFill="1" applyBorder="1" applyAlignment="1" applyProtection="1">
      <alignment horizontal="center" vertical="center"/>
    </xf>
    <xf numFmtId="41" fontId="8" fillId="28" borderId="2" xfId="331" applyFont="1" applyFill="1" applyBorder="1" applyAlignment="1" applyProtection="1">
      <alignment horizontal="center" vertical="center"/>
    </xf>
    <xf numFmtId="41" fontId="8" fillId="28" borderId="14" xfId="331" applyFont="1" applyFill="1" applyBorder="1" applyAlignment="1" applyProtection="1">
      <alignment horizontal="center" vertical="center"/>
    </xf>
    <xf numFmtId="41" fontId="8" fillId="28" borderId="26" xfId="331" applyFont="1" applyFill="1" applyBorder="1" applyAlignment="1" applyProtection="1">
      <alignment horizontal="center" vertical="center"/>
    </xf>
    <xf numFmtId="41" fontId="8" fillId="28" borderId="3" xfId="33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41" fontId="8" fillId="29" borderId="45" xfId="331" applyFont="1" applyFill="1" applyBorder="1" applyAlignment="1" applyProtection="1">
      <alignment horizontal="center" vertical="center"/>
    </xf>
    <xf numFmtId="41" fontId="8" fillId="29" borderId="36" xfId="331" applyFont="1" applyFill="1" applyBorder="1" applyAlignment="1" applyProtection="1">
      <alignment horizontal="center" vertical="center"/>
    </xf>
    <xf numFmtId="41" fontId="8" fillId="28" borderId="20" xfId="331" applyFont="1" applyFill="1" applyBorder="1" applyAlignment="1" applyProtection="1">
      <alignment horizontal="center" vertical="center"/>
    </xf>
    <xf numFmtId="41" fontId="8" fillId="28" borderId="18" xfId="331" applyFont="1" applyFill="1" applyBorder="1" applyAlignment="1" applyProtection="1">
      <alignment horizontal="center" vertical="center"/>
    </xf>
    <xf numFmtId="41" fontId="7" fillId="0" borderId="13" xfId="331" applyFont="1" applyFill="1" applyBorder="1" applyAlignment="1" applyProtection="1">
      <alignment horizontal="center" vertical="center"/>
      <protection locked="0"/>
    </xf>
    <xf numFmtId="41" fontId="7" fillId="0" borderId="14" xfId="331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left" vertical="center"/>
    </xf>
    <xf numFmtId="41" fontId="9" fillId="0" borderId="39" xfId="331" applyFont="1" applyFill="1" applyBorder="1" applyAlignment="1" applyProtection="1">
      <alignment horizontal="right" vertical="center"/>
    </xf>
    <xf numFmtId="0" fontId="7" fillId="0" borderId="44" xfId="0" applyFont="1" applyBorder="1" applyAlignment="1" applyProtection="1">
      <alignment horizontal="left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tabSelected="1" zoomScaleNormal="100" workbookViewId="0">
      <pane xSplit="4" ySplit="7" topLeftCell="E8" activePane="bottomRight" state="frozen"/>
      <selection activeCell="G18" sqref="G18"/>
      <selection pane="topRight" activeCell="G18" sqref="G18"/>
      <selection pane="bottomLeft" activeCell="G18" sqref="G18"/>
      <selection pane="bottomRight" activeCell="B2" sqref="B2:M2"/>
    </sheetView>
  </sheetViews>
  <sheetFormatPr defaultRowHeight="12" x14ac:dyDescent="0.15"/>
  <cols>
    <col min="1" max="3" width="1.77734375" style="3" customWidth="1"/>
    <col min="4" max="4" width="18.77734375" style="3" customWidth="1"/>
    <col min="5" max="11" width="13.77734375" style="3" customWidth="1"/>
    <col min="12" max="13" width="9" style="3" customWidth="1"/>
    <col min="14" max="14" width="4" style="3" customWidth="1"/>
    <col min="15" max="17" width="4.6640625" style="3" customWidth="1"/>
    <col min="18" max="18" width="4.6640625" style="91" customWidth="1"/>
    <col min="19" max="16384" width="8.88671875" style="3"/>
  </cols>
  <sheetData>
    <row r="1" spans="2:18" x14ac:dyDescent="0.15">
      <c r="B1" s="6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2:18" ht="28.5" customHeight="1" x14ac:dyDescent="0.15">
      <c r="B2" s="118" t="s">
        <v>115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2:18" ht="22.5" customHeight="1" x14ac:dyDescent="0.15">
      <c r="B3" s="8"/>
      <c r="C3" s="7"/>
      <c r="D3" s="7"/>
      <c r="E3" s="2"/>
      <c r="F3" s="2"/>
      <c r="G3" s="2"/>
      <c r="H3" s="2"/>
      <c r="J3" s="106"/>
      <c r="K3" s="42" t="s">
        <v>57</v>
      </c>
      <c r="L3" s="123" t="s">
        <v>113</v>
      </c>
      <c r="M3" s="124"/>
    </row>
    <row r="4" spans="2:18" s="4" customFormat="1" ht="18.75" customHeight="1" thickBot="1" x14ac:dyDescent="0.2">
      <c r="B4" s="125" t="s">
        <v>118</v>
      </c>
      <c r="C4" s="125"/>
      <c r="D4" s="125"/>
      <c r="E4" s="1"/>
      <c r="F4" s="1"/>
      <c r="G4" s="1"/>
      <c r="H4" s="1"/>
      <c r="I4" s="1"/>
      <c r="J4" s="1"/>
      <c r="K4" s="1"/>
      <c r="L4" s="126" t="s">
        <v>61</v>
      </c>
      <c r="M4" s="126"/>
      <c r="N4" s="4">
        <f>COUNTIF(N7:R105,"err")</f>
        <v>0</v>
      </c>
      <c r="R4" s="92"/>
    </row>
    <row r="5" spans="2:18" s="5" customFormat="1" ht="20.100000000000001" customHeight="1" x14ac:dyDescent="0.15">
      <c r="B5" s="19"/>
      <c r="C5" s="20"/>
      <c r="D5" s="25" t="s">
        <v>19</v>
      </c>
      <c r="E5" s="43" t="s">
        <v>6</v>
      </c>
      <c r="F5" s="43" t="s">
        <v>1</v>
      </c>
      <c r="G5" s="44" t="s">
        <v>5</v>
      </c>
      <c r="H5" s="43" t="s">
        <v>20</v>
      </c>
      <c r="I5" s="100" t="s">
        <v>108</v>
      </c>
      <c r="J5" s="101"/>
      <c r="K5" s="100"/>
      <c r="L5" s="109" t="s">
        <v>60</v>
      </c>
      <c r="M5" s="110"/>
      <c r="N5" s="89" t="s">
        <v>96</v>
      </c>
      <c r="O5" s="90"/>
      <c r="P5" s="90"/>
      <c r="Q5" s="90"/>
      <c r="R5" s="90"/>
    </row>
    <row r="6" spans="2:18" s="5" customFormat="1" ht="24" customHeight="1" thickBot="1" x14ac:dyDescent="0.2">
      <c r="B6" s="45" t="s">
        <v>21</v>
      </c>
      <c r="C6" s="46"/>
      <c r="D6" s="47"/>
      <c r="E6" s="48" t="s">
        <v>22</v>
      </c>
      <c r="F6" s="48" t="s">
        <v>23</v>
      </c>
      <c r="G6" s="48" t="s">
        <v>24</v>
      </c>
      <c r="H6" s="48" t="s">
        <v>25</v>
      </c>
      <c r="I6" s="102" t="s">
        <v>109</v>
      </c>
      <c r="J6" s="102" t="s">
        <v>110</v>
      </c>
      <c r="K6" s="102" t="s">
        <v>111</v>
      </c>
      <c r="L6" s="17" t="s">
        <v>58</v>
      </c>
      <c r="M6" s="18" t="s">
        <v>59</v>
      </c>
      <c r="N6" s="89" t="s">
        <v>97</v>
      </c>
      <c r="O6" s="90" t="s">
        <v>98</v>
      </c>
      <c r="P6" s="90" t="s">
        <v>99</v>
      </c>
      <c r="Q6" s="90" t="s">
        <v>100</v>
      </c>
      <c r="R6" s="90" t="s">
        <v>106</v>
      </c>
    </row>
    <row r="7" spans="2:18" s="9" customFormat="1" ht="20.100000000000001" customHeight="1" thickBot="1" x14ac:dyDescent="0.2">
      <c r="B7" s="119" t="s">
        <v>62</v>
      </c>
      <c r="C7" s="120"/>
      <c r="D7" s="120"/>
      <c r="E7" s="49">
        <f>E8+E48</f>
        <v>30611446000</v>
      </c>
      <c r="F7" s="49">
        <f>F8+F48</f>
        <v>40196638704</v>
      </c>
      <c r="G7" s="49">
        <f>G8+G48</f>
        <v>23036203376</v>
      </c>
      <c r="H7" s="49">
        <f>H8+H48</f>
        <v>233496440</v>
      </c>
      <c r="I7" s="49">
        <f>F7-G7-H7</f>
        <v>16926938888</v>
      </c>
      <c r="J7" s="49">
        <f>I7-K7</f>
        <v>16316214602</v>
      </c>
      <c r="K7" s="49">
        <f>K8+K48</f>
        <v>610724286</v>
      </c>
      <c r="L7" s="50">
        <f>IF(E7=0,0,+(G7/E7)*100)</f>
        <v>75.25356161221525</v>
      </c>
      <c r="M7" s="51">
        <f>IF(F7=0,0,+(G7/F7)*100)</f>
        <v>57.308780332688983</v>
      </c>
      <c r="N7" s="88" t="str">
        <f>IF(E7=E8+E48,"","err")</f>
        <v/>
      </c>
      <c r="O7" s="87" t="str">
        <f t="shared" ref="O7:Q7" si="0">IF(F7=F8+F48,"","err")</f>
        <v/>
      </c>
      <c r="P7" s="87" t="str">
        <f t="shared" si="0"/>
        <v/>
      </c>
      <c r="Q7" s="87" t="str">
        <f t="shared" si="0"/>
        <v/>
      </c>
      <c r="R7" s="87" t="s">
        <v>112</v>
      </c>
    </row>
    <row r="8" spans="2:18" s="9" customFormat="1" ht="20.100000000000001" customHeight="1" x14ac:dyDescent="0.15">
      <c r="B8" s="121" t="s">
        <v>41</v>
      </c>
      <c r="C8" s="122"/>
      <c r="D8" s="122"/>
      <c r="E8" s="22">
        <f>E9+E12+E21+E26+E36+E41</f>
        <v>23676855000</v>
      </c>
      <c r="F8" s="22">
        <f>F9+F12+F21+F26+F36+F41</f>
        <v>18207440793</v>
      </c>
      <c r="G8" s="22">
        <f>G9+G12+G21+G26+G36+G41</f>
        <v>17837213403</v>
      </c>
      <c r="H8" s="22">
        <f>H9+H12+H21+H26+H36+H41</f>
        <v>0</v>
      </c>
      <c r="I8" s="22">
        <f>F8-G8-H8</f>
        <v>370227390</v>
      </c>
      <c r="J8" s="22">
        <f t="shared" ref="J8:J71" si="1">I8-K8</f>
        <v>298402830</v>
      </c>
      <c r="K8" s="22">
        <f>K9+K12+K21+K26+K36+K41</f>
        <v>71824560</v>
      </c>
      <c r="L8" s="53">
        <f t="shared" ref="L8:L68" si="2">IF(E8=0,0,+(G8/E8)*100)</f>
        <v>75.336075686572386</v>
      </c>
      <c r="M8" s="54">
        <f t="shared" ref="M8:M68" si="3">IF(F8=0,0,+(G8/F8)*100)</f>
        <v>97.966614889983134</v>
      </c>
      <c r="N8" s="88" t="str">
        <f>IF(E8=SUM(E9,E12,E21,E26,E36,E41),"","err")</f>
        <v/>
      </c>
      <c r="O8" s="87" t="str">
        <f t="shared" ref="O8:Q8" si="4">IF(F8=SUM(F9,F12,F21,F26,F36,F41),"","err")</f>
        <v/>
      </c>
      <c r="P8" s="87" t="str">
        <f t="shared" si="4"/>
        <v/>
      </c>
      <c r="Q8" s="87" t="str">
        <f t="shared" si="4"/>
        <v/>
      </c>
      <c r="R8" s="87" t="s">
        <v>112</v>
      </c>
    </row>
    <row r="9" spans="2:18" s="9" customFormat="1" ht="20.100000000000001" customHeight="1" x14ac:dyDescent="0.15">
      <c r="B9" s="32" t="s">
        <v>26</v>
      </c>
      <c r="C9" s="11"/>
      <c r="D9" s="11"/>
      <c r="E9" s="27">
        <f>SUM(E10:E11)</f>
        <v>186293000</v>
      </c>
      <c r="F9" s="27">
        <f>SUM(F10:F11)</f>
        <v>462348620</v>
      </c>
      <c r="G9" s="27">
        <f>SUM(G10:G11)</f>
        <v>256988170</v>
      </c>
      <c r="H9" s="27">
        <f>SUM(H10:H11)</f>
        <v>0</v>
      </c>
      <c r="I9" s="27">
        <f>F9-G9-H9</f>
        <v>205360450</v>
      </c>
      <c r="J9" s="95">
        <f t="shared" si="1"/>
        <v>182395560</v>
      </c>
      <c r="K9" s="95">
        <f>SUM(K10:K11)</f>
        <v>22964890</v>
      </c>
      <c r="L9" s="28">
        <f t="shared" si="2"/>
        <v>137.94837701899695</v>
      </c>
      <c r="M9" s="33">
        <f t="shared" si="3"/>
        <v>55.583202562603084</v>
      </c>
      <c r="N9" s="88" t="str">
        <f>IF(E9=SUM(E10:E11),"","err")</f>
        <v/>
      </c>
      <c r="O9" s="87" t="str">
        <f t="shared" ref="O9:Q9" si="5">IF(F9=SUM(F10:F11),"","err")</f>
        <v/>
      </c>
      <c r="P9" s="87" t="str">
        <f t="shared" si="5"/>
        <v/>
      </c>
      <c r="Q9" s="87" t="str">
        <f t="shared" si="5"/>
        <v/>
      </c>
      <c r="R9" s="87" t="s">
        <v>112</v>
      </c>
    </row>
    <row r="10" spans="2:18" s="9" customFormat="1" ht="20.100000000000001" customHeight="1" x14ac:dyDescent="0.15">
      <c r="B10" s="107"/>
      <c r="C10" s="12" t="s">
        <v>27</v>
      </c>
      <c r="D10" s="12"/>
      <c r="E10" s="74">
        <v>0</v>
      </c>
      <c r="F10" s="86">
        <v>0</v>
      </c>
      <c r="G10" s="86">
        <v>0</v>
      </c>
      <c r="H10" s="86">
        <v>0</v>
      </c>
      <c r="I10" s="29">
        <f>F10-G10-H10</f>
        <v>0</v>
      </c>
      <c r="J10" s="96">
        <f t="shared" si="1"/>
        <v>0</v>
      </c>
      <c r="K10" s="96">
        <v>0</v>
      </c>
      <c r="L10" s="30">
        <f t="shared" si="2"/>
        <v>0</v>
      </c>
      <c r="M10" s="34">
        <f t="shared" si="3"/>
        <v>0</v>
      </c>
      <c r="N10" s="88"/>
      <c r="O10" s="87"/>
      <c r="P10" s="87"/>
      <c r="Q10" s="87"/>
      <c r="R10" s="87" t="s">
        <v>112</v>
      </c>
    </row>
    <row r="11" spans="2:18" s="9" customFormat="1" ht="20.100000000000001" customHeight="1" x14ac:dyDescent="0.15">
      <c r="B11" s="108"/>
      <c r="C11" s="12" t="s">
        <v>28</v>
      </c>
      <c r="D11" s="12"/>
      <c r="E11" s="86">
        <v>186293000</v>
      </c>
      <c r="F11" s="86">
        <v>462348620</v>
      </c>
      <c r="G11" s="86">
        <v>256988170</v>
      </c>
      <c r="H11" s="86">
        <v>0</v>
      </c>
      <c r="I11" s="29">
        <f t="shared" ref="I11:I77" si="6">F11-G11-H11</f>
        <v>205360450</v>
      </c>
      <c r="J11" s="96">
        <f t="shared" si="1"/>
        <v>182395560</v>
      </c>
      <c r="K11" s="96">
        <v>22964890</v>
      </c>
      <c r="L11" s="30">
        <f t="shared" si="2"/>
        <v>137.94837701899695</v>
      </c>
      <c r="M11" s="34">
        <f t="shared" si="3"/>
        <v>55.583202562603084</v>
      </c>
      <c r="N11" s="88"/>
      <c r="O11" s="93" t="str">
        <f>IF(I11=(F11-G11),"","err")</f>
        <v/>
      </c>
      <c r="P11" s="87"/>
      <c r="Q11" s="87"/>
      <c r="R11" s="87" t="s">
        <v>112</v>
      </c>
    </row>
    <row r="12" spans="2:18" s="9" customFormat="1" ht="20.100000000000001" customHeight="1" x14ac:dyDescent="0.15">
      <c r="B12" s="32" t="s">
        <v>29</v>
      </c>
      <c r="C12" s="11"/>
      <c r="D12" s="11"/>
      <c r="E12" s="27">
        <f>SUM(E13:E20)</f>
        <v>2308821000</v>
      </c>
      <c r="F12" s="27">
        <f>SUM(F13:F20)</f>
        <v>2160365122</v>
      </c>
      <c r="G12" s="27">
        <f>SUM(G13:G20)</f>
        <v>2035530802</v>
      </c>
      <c r="H12" s="27">
        <f>SUM(H13:H20)</f>
        <v>0</v>
      </c>
      <c r="I12" s="27">
        <f t="shared" si="6"/>
        <v>124834320</v>
      </c>
      <c r="J12" s="95">
        <f t="shared" si="1"/>
        <v>115418070</v>
      </c>
      <c r="K12" s="95">
        <f>SUM(K13:K20)</f>
        <v>9416250</v>
      </c>
      <c r="L12" s="28">
        <f t="shared" si="2"/>
        <v>88.163214125304648</v>
      </c>
      <c r="M12" s="33">
        <f t="shared" si="3"/>
        <v>94.221610100591136</v>
      </c>
      <c r="N12" s="88" t="str">
        <f>IF(E12=SUM(E13:E20),"","err")</f>
        <v/>
      </c>
      <c r="O12" s="87" t="str">
        <f t="shared" ref="O12:Q12" si="7">IF(F12=SUM(F13:F20),"","err")</f>
        <v/>
      </c>
      <c r="P12" s="87" t="str">
        <f t="shared" si="7"/>
        <v/>
      </c>
      <c r="Q12" s="87" t="str">
        <f t="shared" si="7"/>
        <v/>
      </c>
      <c r="R12" s="87" t="s">
        <v>112</v>
      </c>
    </row>
    <row r="13" spans="2:18" s="9" customFormat="1" ht="20.100000000000001" customHeight="1" x14ac:dyDescent="0.15">
      <c r="B13" s="107" t="s">
        <v>0</v>
      </c>
      <c r="C13" s="12" t="s">
        <v>65</v>
      </c>
      <c r="D13" s="12"/>
      <c r="E13" s="86">
        <v>1100000000</v>
      </c>
      <c r="F13" s="86">
        <v>1129530680</v>
      </c>
      <c r="G13" s="86">
        <v>1067971900</v>
      </c>
      <c r="H13" s="86">
        <v>0</v>
      </c>
      <c r="I13" s="29">
        <f t="shared" si="6"/>
        <v>61558780</v>
      </c>
      <c r="J13" s="96">
        <f t="shared" si="1"/>
        <v>57080980</v>
      </c>
      <c r="K13" s="96">
        <v>4477800</v>
      </c>
      <c r="L13" s="30">
        <f>IF(E13=0,0,+(G13/E13)*100)</f>
        <v>97.08835454545455</v>
      </c>
      <c r="M13" s="34">
        <f t="shared" si="3"/>
        <v>94.550056843077513</v>
      </c>
      <c r="N13" s="88"/>
      <c r="O13" s="87"/>
      <c r="P13" s="87"/>
      <c r="Q13" s="87"/>
      <c r="R13" s="87" t="s">
        <v>112</v>
      </c>
    </row>
    <row r="14" spans="2:18" s="9" customFormat="1" ht="20.100000000000001" customHeight="1" x14ac:dyDescent="0.15">
      <c r="B14" s="111"/>
      <c r="C14" s="12" t="s">
        <v>66</v>
      </c>
      <c r="D14" s="12"/>
      <c r="E14" s="86">
        <v>0</v>
      </c>
      <c r="F14" s="86">
        <v>0</v>
      </c>
      <c r="G14" s="86">
        <v>0</v>
      </c>
      <c r="H14" s="86">
        <v>0</v>
      </c>
      <c r="I14" s="29">
        <f t="shared" si="6"/>
        <v>0</v>
      </c>
      <c r="J14" s="96">
        <f t="shared" si="1"/>
        <v>0</v>
      </c>
      <c r="K14" s="96">
        <v>0</v>
      </c>
      <c r="L14" s="30">
        <f t="shared" si="2"/>
        <v>0</v>
      </c>
      <c r="M14" s="34">
        <f t="shared" si="3"/>
        <v>0</v>
      </c>
      <c r="N14" s="88"/>
      <c r="O14" s="87"/>
      <c r="P14" s="87"/>
      <c r="Q14" s="87"/>
      <c r="R14" s="87" t="s">
        <v>112</v>
      </c>
    </row>
    <row r="15" spans="2:18" s="9" customFormat="1" ht="20.100000000000001" customHeight="1" x14ac:dyDescent="0.15">
      <c r="B15" s="111"/>
      <c r="C15" s="12" t="s">
        <v>7</v>
      </c>
      <c r="D15" s="12"/>
      <c r="E15" s="86">
        <v>0</v>
      </c>
      <c r="F15" s="86">
        <v>0</v>
      </c>
      <c r="G15" s="86">
        <v>0</v>
      </c>
      <c r="H15" s="86">
        <v>0</v>
      </c>
      <c r="I15" s="29">
        <f t="shared" si="6"/>
        <v>0</v>
      </c>
      <c r="J15" s="96">
        <f t="shared" si="1"/>
        <v>0</v>
      </c>
      <c r="K15" s="96">
        <v>0</v>
      </c>
      <c r="L15" s="30">
        <f t="shared" si="2"/>
        <v>0</v>
      </c>
      <c r="M15" s="34">
        <f t="shared" si="3"/>
        <v>0</v>
      </c>
      <c r="N15" s="88"/>
      <c r="O15" s="87"/>
      <c r="P15" s="87"/>
      <c r="Q15" s="87"/>
      <c r="R15" s="87" t="s">
        <v>112</v>
      </c>
    </row>
    <row r="16" spans="2:18" s="9" customFormat="1" ht="20.100000000000001" customHeight="1" x14ac:dyDescent="0.15">
      <c r="B16" s="111"/>
      <c r="C16" s="12" t="s">
        <v>8</v>
      </c>
      <c r="D16" s="12"/>
      <c r="E16" s="86">
        <v>0</v>
      </c>
      <c r="F16" s="86">
        <v>0</v>
      </c>
      <c r="G16" s="86">
        <v>0</v>
      </c>
      <c r="H16" s="86">
        <v>0</v>
      </c>
      <c r="I16" s="29">
        <f t="shared" si="6"/>
        <v>0</v>
      </c>
      <c r="J16" s="96">
        <f t="shared" si="1"/>
        <v>0</v>
      </c>
      <c r="K16" s="96">
        <v>0</v>
      </c>
      <c r="L16" s="30">
        <f t="shared" si="2"/>
        <v>0</v>
      </c>
      <c r="M16" s="34">
        <f t="shared" si="3"/>
        <v>0</v>
      </c>
      <c r="N16" s="88"/>
      <c r="O16" s="87"/>
      <c r="P16" s="87"/>
      <c r="Q16" s="87"/>
      <c r="R16" s="87" t="s">
        <v>112</v>
      </c>
    </row>
    <row r="17" spans="2:18" s="9" customFormat="1" ht="20.100000000000001" customHeight="1" x14ac:dyDescent="0.15">
      <c r="B17" s="111"/>
      <c r="C17" s="12" t="s">
        <v>36</v>
      </c>
      <c r="D17" s="12"/>
      <c r="E17" s="86">
        <v>0</v>
      </c>
      <c r="F17" s="86">
        <v>0</v>
      </c>
      <c r="G17" s="86">
        <v>0</v>
      </c>
      <c r="H17" s="86">
        <v>0</v>
      </c>
      <c r="I17" s="29">
        <f t="shared" si="6"/>
        <v>0</v>
      </c>
      <c r="J17" s="96">
        <f t="shared" si="1"/>
        <v>0</v>
      </c>
      <c r="K17" s="96">
        <v>0</v>
      </c>
      <c r="L17" s="30">
        <f t="shared" si="2"/>
        <v>0</v>
      </c>
      <c r="M17" s="34">
        <f t="shared" si="3"/>
        <v>0</v>
      </c>
      <c r="N17" s="88"/>
      <c r="O17" s="87"/>
      <c r="P17" s="87"/>
      <c r="Q17" s="87"/>
      <c r="R17" s="87" t="s">
        <v>112</v>
      </c>
    </row>
    <row r="18" spans="2:18" s="9" customFormat="1" ht="20.100000000000001" customHeight="1" x14ac:dyDescent="0.15">
      <c r="B18" s="111"/>
      <c r="C18" s="12" t="s">
        <v>37</v>
      </c>
      <c r="D18" s="12"/>
      <c r="E18" s="86">
        <v>0</v>
      </c>
      <c r="F18" s="86">
        <v>0</v>
      </c>
      <c r="G18" s="86">
        <v>0</v>
      </c>
      <c r="H18" s="86">
        <v>0</v>
      </c>
      <c r="I18" s="29">
        <f t="shared" si="6"/>
        <v>0</v>
      </c>
      <c r="J18" s="96">
        <f t="shared" si="1"/>
        <v>0</v>
      </c>
      <c r="K18" s="96">
        <v>0</v>
      </c>
      <c r="L18" s="30">
        <f t="shared" si="2"/>
        <v>0</v>
      </c>
      <c r="M18" s="34">
        <f>IF(F18=0,0,+(G18/F18)*100)</f>
        <v>0</v>
      </c>
      <c r="N18" s="88"/>
      <c r="O18" s="87"/>
      <c r="P18" s="87"/>
      <c r="Q18" s="87"/>
      <c r="R18" s="87" t="s">
        <v>112</v>
      </c>
    </row>
    <row r="19" spans="2:18" s="9" customFormat="1" ht="20.100000000000001" customHeight="1" x14ac:dyDescent="0.15">
      <c r="B19" s="111"/>
      <c r="C19" s="12" t="s">
        <v>38</v>
      </c>
      <c r="D19" s="12"/>
      <c r="E19" s="86">
        <v>0</v>
      </c>
      <c r="F19" s="86">
        <v>0</v>
      </c>
      <c r="G19" s="86">
        <v>0</v>
      </c>
      <c r="H19" s="86">
        <v>0</v>
      </c>
      <c r="I19" s="29">
        <f>F19-G19-H19</f>
        <v>0</v>
      </c>
      <c r="J19" s="96">
        <f t="shared" si="1"/>
        <v>0</v>
      </c>
      <c r="K19" s="96">
        <v>0</v>
      </c>
      <c r="L19" s="30">
        <f t="shared" si="2"/>
        <v>0</v>
      </c>
      <c r="M19" s="34">
        <f t="shared" si="3"/>
        <v>0</v>
      </c>
      <c r="N19" s="88"/>
      <c r="O19" s="87"/>
      <c r="P19" s="87"/>
      <c r="Q19" s="87"/>
      <c r="R19" s="87" t="s">
        <v>112</v>
      </c>
    </row>
    <row r="20" spans="2:18" s="9" customFormat="1" ht="20.100000000000001" customHeight="1" x14ac:dyDescent="0.15">
      <c r="B20" s="108"/>
      <c r="C20" s="12" t="s">
        <v>39</v>
      </c>
      <c r="D20" s="12"/>
      <c r="E20" s="86">
        <v>1208821000</v>
      </c>
      <c r="F20" s="86">
        <v>1030834442</v>
      </c>
      <c r="G20" s="86">
        <v>967558902</v>
      </c>
      <c r="H20" s="86">
        <v>0</v>
      </c>
      <c r="I20" s="29">
        <f t="shared" si="6"/>
        <v>63275540</v>
      </c>
      <c r="J20" s="96">
        <f t="shared" si="1"/>
        <v>58337090</v>
      </c>
      <c r="K20" s="96">
        <v>4938450</v>
      </c>
      <c r="L20" s="30">
        <f t="shared" si="2"/>
        <v>80.041536505404849</v>
      </c>
      <c r="M20" s="34">
        <f t="shared" si="3"/>
        <v>93.861716545167596</v>
      </c>
      <c r="N20" s="88"/>
      <c r="O20" s="87"/>
      <c r="P20" s="87"/>
      <c r="Q20" s="87"/>
      <c r="R20" s="87" t="s">
        <v>112</v>
      </c>
    </row>
    <row r="21" spans="2:18" s="9" customFormat="1" ht="20.100000000000001" customHeight="1" x14ac:dyDescent="0.15">
      <c r="B21" s="32" t="s">
        <v>30</v>
      </c>
      <c r="C21" s="11"/>
      <c r="D21" s="11"/>
      <c r="E21" s="27">
        <f>SUM(E22:E25)</f>
        <v>10900000000</v>
      </c>
      <c r="F21" s="27">
        <f>SUM(F22:F25)</f>
        <v>7488195340</v>
      </c>
      <c r="G21" s="27">
        <f>SUM(G22:G25)</f>
        <v>7448751340</v>
      </c>
      <c r="H21" s="27">
        <f>SUM(H22:H25)</f>
        <v>0</v>
      </c>
      <c r="I21" s="27">
        <f t="shared" si="6"/>
        <v>39444000</v>
      </c>
      <c r="J21" s="95">
        <f t="shared" si="1"/>
        <v>589200</v>
      </c>
      <c r="K21" s="95">
        <f>SUM(K22:K25)</f>
        <v>38854800</v>
      </c>
      <c r="L21" s="28">
        <f t="shared" si="2"/>
        <v>68.33716825688073</v>
      </c>
      <c r="M21" s="33">
        <f t="shared" si="3"/>
        <v>99.473250920828676</v>
      </c>
      <c r="N21" s="88" t="str">
        <f>IF(E21=SUM(E22:E25),"","err")</f>
        <v/>
      </c>
      <c r="O21" s="87" t="str">
        <f t="shared" ref="O21:Q21" si="8">IF(F21=SUM(F22:F25),"","err")</f>
        <v/>
      </c>
      <c r="P21" s="87" t="str">
        <f t="shared" si="8"/>
        <v/>
      </c>
      <c r="Q21" s="87" t="str">
        <f t="shared" si="8"/>
        <v/>
      </c>
      <c r="R21" s="87" t="s">
        <v>112</v>
      </c>
    </row>
    <row r="22" spans="2:18" s="9" customFormat="1" ht="20.100000000000001" customHeight="1" x14ac:dyDescent="0.15">
      <c r="B22" s="107"/>
      <c r="C22" s="12" t="s">
        <v>49</v>
      </c>
      <c r="D22" s="12"/>
      <c r="E22" s="86">
        <v>2000000000</v>
      </c>
      <c r="F22" s="86">
        <v>1284471720</v>
      </c>
      <c r="G22" s="86">
        <v>1270478050</v>
      </c>
      <c r="H22" s="86">
        <v>0</v>
      </c>
      <c r="I22" s="29">
        <f t="shared" si="6"/>
        <v>13993670</v>
      </c>
      <c r="J22" s="96">
        <f t="shared" si="1"/>
        <v>27600</v>
      </c>
      <c r="K22" s="96">
        <v>13966070</v>
      </c>
      <c r="L22" s="30">
        <f t="shared" si="2"/>
        <v>63.523902499999998</v>
      </c>
      <c r="M22" s="34">
        <f t="shared" si="3"/>
        <v>98.910550556924676</v>
      </c>
      <c r="N22" s="88"/>
      <c r="O22" s="87"/>
      <c r="P22" s="87"/>
      <c r="Q22" s="87"/>
      <c r="R22" s="87" t="s">
        <v>112</v>
      </c>
    </row>
    <row r="23" spans="2:18" s="9" customFormat="1" ht="20.100000000000001" customHeight="1" x14ac:dyDescent="0.15">
      <c r="B23" s="111"/>
      <c r="C23" s="12" t="s">
        <v>50</v>
      </c>
      <c r="D23" s="12"/>
      <c r="E23" s="86">
        <v>7530000000</v>
      </c>
      <c r="F23" s="86">
        <v>5307026050</v>
      </c>
      <c r="G23" s="86">
        <v>5284845820</v>
      </c>
      <c r="H23" s="86">
        <v>0</v>
      </c>
      <c r="I23" s="29">
        <f t="shared" si="6"/>
        <v>22180230</v>
      </c>
      <c r="J23" s="96">
        <f t="shared" si="1"/>
        <v>0</v>
      </c>
      <c r="K23" s="96">
        <v>22180230</v>
      </c>
      <c r="L23" s="30">
        <f t="shared" si="2"/>
        <v>70.183875431606907</v>
      </c>
      <c r="M23" s="34">
        <f t="shared" si="3"/>
        <v>99.582059145912808</v>
      </c>
      <c r="N23" s="88"/>
      <c r="O23" s="87"/>
      <c r="P23" s="87"/>
      <c r="Q23" s="87"/>
      <c r="R23" s="87" t="s">
        <v>112</v>
      </c>
    </row>
    <row r="24" spans="2:18" s="9" customFormat="1" ht="20.100000000000001" customHeight="1" x14ac:dyDescent="0.15">
      <c r="B24" s="111"/>
      <c r="C24" s="12" t="s">
        <v>35</v>
      </c>
      <c r="D24" s="12"/>
      <c r="E24" s="86">
        <v>0</v>
      </c>
      <c r="F24" s="86">
        <v>0</v>
      </c>
      <c r="G24" s="86">
        <v>0</v>
      </c>
      <c r="H24" s="86">
        <v>0</v>
      </c>
      <c r="I24" s="29">
        <f t="shared" si="6"/>
        <v>0</v>
      </c>
      <c r="J24" s="96">
        <f t="shared" si="1"/>
        <v>0</v>
      </c>
      <c r="K24" s="96">
        <v>0</v>
      </c>
      <c r="L24" s="30">
        <f t="shared" si="2"/>
        <v>0</v>
      </c>
      <c r="M24" s="34">
        <f t="shared" si="3"/>
        <v>0</v>
      </c>
      <c r="N24" s="88"/>
      <c r="O24" s="87"/>
      <c r="P24" s="87"/>
      <c r="Q24" s="87"/>
      <c r="R24" s="87" t="s">
        <v>112</v>
      </c>
    </row>
    <row r="25" spans="2:18" s="9" customFormat="1" ht="20.100000000000001" customHeight="1" x14ac:dyDescent="0.15">
      <c r="B25" s="108"/>
      <c r="C25" s="12" t="s">
        <v>4</v>
      </c>
      <c r="D25" s="12"/>
      <c r="E25" s="86">
        <v>1370000000</v>
      </c>
      <c r="F25" s="86">
        <v>896697570</v>
      </c>
      <c r="G25" s="86">
        <v>893427470</v>
      </c>
      <c r="H25" s="86">
        <v>0</v>
      </c>
      <c r="I25" s="29">
        <f t="shared" si="6"/>
        <v>3270100</v>
      </c>
      <c r="J25" s="96">
        <f t="shared" si="1"/>
        <v>561600</v>
      </c>
      <c r="K25" s="96">
        <v>2708500</v>
      </c>
      <c r="L25" s="30">
        <f t="shared" si="2"/>
        <v>65.213683941605836</v>
      </c>
      <c r="M25" s="34">
        <f t="shared" si="3"/>
        <v>99.635317401384285</v>
      </c>
      <c r="N25" s="88"/>
      <c r="O25" s="87"/>
      <c r="P25" s="87"/>
      <c r="Q25" s="87"/>
      <c r="R25" s="87" t="s">
        <v>112</v>
      </c>
    </row>
    <row r="26" spans="2:18" s="9" customFormat="1" ht="20.100000000000001" customHeight="1" x14ac:dyDescent="0.15">
      <c r="B26" s="32" t="s">
        <v>9</v>
      </c>
      <c r="C26" s="11"/>
      <c r="D26" s="11"/>
      <c r="E26" s="27">
        <f>SUM(E27:E35)</f>
        <v>289100000</v>
      </c>
      <c r="F26" s="27">
        <f>SUM(F27:F35)</f>
        <v>230982460</v>
      </c>
      <c r="G26" s="27">
        <f>SUM(G27:G35)</f>
        <v>230393840</v>
      </c>
      <c r="H26" s="27">
        <f>SUM(H27:H35)</f>
        <v>0</v>
      </c>
      <c r="I26" s="27">
        <f t="shared" si="6"/>
        <v>588620</v>
      </c>
      <c r="J26" s="95">
        <f t="shared" si="1"/>
        <v>0</v>
      </c>
      <c r="K26" s="95">
        <f>SUM(K27:K35)</f>
        <v>588620</v>
      </c>
      <c r="L26" s="28">
        <f t="shared" si="2"/>
        <v>79.693476305776542</v>
      </c>
      <c r="M26" s="33">
        <f t="shared" si="3"/>
        <v>99.745166797513534</v>
      </c>
      <c r="N26" s="88" t="str">
        <f>IF(E26=SUM(E27:E35),"","err")</f>
        <v/>
      </c>
      <c r="O26" s="87" t="str">
        <f t="shared" ref="O26:Q26" si="9">IF(F26=SUM(F27:F35),"","err")</f>
        <v/>
      </c>
      <c r="P26" s="87" t="str">
        <f t="shared" si="9"/>
        <v/>
      </c>
      <c r="Q26" s="87" t="str">
        <f t="shared" si="9"/>
        <v/>
      </c>
      <c r="R26" s="87" t="s">
        <v>112</v>
      </c>
    </row>
    <row r="27" spans="2:18" s="9" customFormat="1" ht="20.100000000000001" customHeight="1" x14ac:dyDescent="0.15">
      <c r="B27" s="107"/>
      <c r="C27" s="12" t="s">
        <v>31</v>
      </c>
      <c r="D27" s="12"/>
      <c r="E27" s="86">
        <v>0</v>
      </c>
      <c r="F27" s="86">
        <v>0</v>
      </c>
      <c r="G27" s="86">
        <v>0</v>
      </c>
      <c r="H27" s="86">
        <v>0</v>
      </c>
      <c r="I27" s="29">
        <f t="shared" si="6"/>
        <v>0</v>
      </c>
      <c r="J27" s="96">
        <f t="shared" si="1"/>
        <v>0</v>
      </c>
      <c r="K27" s="96">
        <v>0</v>
      </c>
      <c r="L27" s="30">
        <f t="shared" si="2"/>
        <v>0</v>
      </c>
      <c r="M27" s="34">
        <f t="shared" si="3"/>
        <v>0</v>
      </c>
      <c r="N27" s="88"/>
      <c r="O27" s="87"/>
      <c r="P27" s="87"/>
      <c r="Q27" s="87"/>
      <c r="R27" s="87" t="s">
        <v>112</v>
      </c>
    </row>
    <row r="28" spans="2:18" s="9" customFormat="1" ht="20.100000000000001" customHeight="1" x14ac:dyDescent="0.15">
      <c r="B28" s="111"/>
      <c r="C28" s="12" t="s">
        <v>32</v>
      </c>
      <c r="D28" s="12"/>
      <c r="E28" s="86">
        <v>0</v>
      </c>
      <c r="F28" s="86">
        <v>0</v>
      </c>
      <c r="G28" s="86">
        <v>0</v>
      </c>
      <c r="H28" s="86">
        <v>0</v>
      </c>
      <c r="I28" s="29">
        <f t="shared" si="6"/>
        <v>0</v>
      </c>
      <c r="J28" s="96">
        <f t="shared" si="1"/>
        <v>0</v>
      </c>
      <c r="K28" s="96">
        <v>0</v>
      </c>
      <c r="L28" s="30">
        <f t="shared" si="2"/>
        <v>0</v>
      </c>
      <c r="M28" s="34">
        <f t="shared" si="3"/>
        <v>0</v>
      </c>
      <c r="N28" s="88"/>
      <c r="O28" s="87"/>
      <c r="P28" s="87"/>
      <c r="Q28" s="87"/>
      <c r="R28" s="87" t="s">
        <v>112</v>
      </c>
    </row>
    <row r="29" spans="2:18" s="9" customFormat="1" ht="20.100000000000001" customHeight="1" x14ac:dyDescent="0.15">
      <c r="B29" s="111"/>
      <c r="C29" s="12" t="s">
        <v>10</v>
      </c>
      <c r="D29" s="12"/>
      <c r="E29" s="86">
        <v>0</v>
      </c>
      <c r="F29" s="86">
        <v>0</v>
      </c>
      <c r="G29" s="86">
        <v>0</v>
      </c>
      <c r="H29" s="86">
        <v>0</v>
      </c>
      <c r="I29" s="29">
        <f t="shared" si="6"/>
        <v>0</v>
      </c>
      <c r="J29" s="96">
        <f t="shared" si="1"/>
        <v>0</v>
      </c>
      <c r="K29" s="96">
        <v>0</v>
      </c>
      <c r="L29" s="30">
        <f t="shared" si="2"/>
        <v>0</v>
      </c>
      <c r="M29" s="34">
        <f t="shared" si="3"/>
        <v>0</v>
      </c>
      <c r="N29" s="88"/>
      <c r="O29" s="87"/>
      <c r="P29" s="87"/>
      <c r="Q29" s="87"/>
      <c r="R29" s="87" t="s">
        <v>112</v>
      </c>
    </row>
    <row r="30" spans="2:18" s="9" customFormat="1" ht="20.100000000000001" customHeight="1" x14ac:dyDescent="0.15">
      <c r="B30" s="111"/>
      <c r="C30" s="12" t="s">
        <v>11</v>
      </c>
      <c r="D30" s="12"/>
      <c r="E30" s="86">
        <v>0</v>
      </c>
      <c r="F30" s="86">
        <v>0</v>
      </c>
      <c r="G30" s="86">
        <v>0</v>
      </c>
      <c r="H30" s="86">
        <v>0</v>
      </c>
      <c r="I30" s="29">
        <f t="shared" si="6"/>
        <v>0</v>
      </c>
      <c r="J30" s="96">
        <f t="shared" si="1"/>
        <v>0</v>
      </c>
      <c r="K30" s="96">
        <v>0</v>
      </c>
      <c r="L30" s="30">
        <f t="shared" si="2"/>
        <v>0</v>
      </c>
      <c r="M30" s="34">
        <f t="shared" si="3"/>
        <v>0</v>
      </c>
      <c r="N30" s="88"/>
      <c r="O30" s="87"/>
      <c r="P30" s="87"/>
      <c r="Q30" s="87"/>
      <c r="R30" s="87" t="s">
        <v>112</v>
      </c>
    </row>
    <row r="31" spans="2:18" s="9" customFormat="1" ht="20.100000000000001" customHeight="1" x14ac:dyDescent="0.15">
      <c r="B31" s="111"/>
      <c r="C31" s="12" t="s">
        <v>12</v>
      </c>
      <c r="D31" s="12"/>
      <c r="E31" s="86">
        <v>0</v>
      </c>
      <c r="F31" s="86">
        <v>0</v>
      </c>
      <c r="G31" s="86">
        <v>0</v>
      </c>
      <c r="H31" s="86">
        <v>0</v>
      </c>
      <c r="I31" s="29">
        <f t="shared" si="6"/>
        <v>0</v>
      </c>
      <c r="J31" s="96">
        <f t="shared" si="1"/>
        <v>0</v>
      </c>
      <c r="K31" s="96">
        <v>0</v>
      </c>
      <c r="L31" s="30">
        <f t="shared" si="2"/>
        <v>0</v>
      </c>
      <c r="M31" s="34">
        <f t="shared" si="3"/>
        <v>0</v>
      </c>
      <c r="N31" s="88"/>
      <c r="O31" s="87"/>
      <c r="P31" s="87"/>
      <c r="Q31" s="87"/>
      <c r="R31" s="87" t="s">
        <v>112</v>
      </c>
    </row>
    <row r="32" spans="2:18" s="9" customFormat="1" ht="20.100000000000001" customHeight="1" x14ac:dyDescent="0.15">
      <c r="B32" s="111"/>
      <c r="C32" s="12" t="s">
        <v>13</v>
      </c>
      <c r="D32" s="12"/>
      <c r="E32" s="86">
        <v>0</v>
      </c>
      <c r="F32" s="86">
        <v>0</v>
      </c>
      <c r="G32" s="86">
        <v>0</v>
      </c>
      <c r="H32" s="86">
        <v>0</v>
      </c>
      <c r="I32" s="29">
        <f t="shared" si="6"/>
        <v>0</v>
      </c>
      <c r="J32" s="96">
        <f t="shared" si="1"/>
        <v>0</v>
      </c>
      <c r="K32" s="96">
        <v>0</v>
      </c>
      <c r="L32" s="30">
        <f t="shared" si="2"/>
        <v>0</v>
      </c>
      <c r="M32" s="34">
        <f t="shared" si="3"/>
        <v>0</v>
      </c>
      <c r="N32" s="88"/>
      <c r="O32" s="87"/>
      <c r="P32" s="87"/>
      <c r="Q32" s="87"/>
      <c r="R32" s="87" t="s">
        <v>112</v>
      </c>
    </row>
    <row r="33" spans="2:18" s="9" customFormat="1" ht="20.100000000000001" customHeight="1" x14ac:dyDescent="0.15">
      <c r="B33" s="111"/>
      <c r="C33" s="12" t="s">
        <v>14</v>
      </c>
      <c r="D33" s="12"/>
      <c r="E33" s="86">
        <v>0</v>
      </c>
      <c r="F33" s="86">
        <v>0</v>
      </c>
      <c r="G33" s="86">
        <v>0</v>
      </c>
      <c r="H33" s="86">
        <v>0</v>
      </c>
      <c r="I33" s="29">
        <f t="shared" si="6"/>
        <v>0</v>
      </c>
      <c r="J33" s="96">
        <f t="shared" si="1"/>
        <v>0</v>
      </c>
      <c r="K33" s="96">
        <v>0</v>
      </c>
      <c r="L33" s="30">
        <f t="shared" si="2"/>
        <v>0</v>
      </c>
      <c r="M33" s="34">
        <f t="shared" si="3"/>
        <v>0</v>
      </c>
      <c r="N33" s="88"/>
      <c r="O33" s="87"/>
      <c r="P33" s="87"/>
      <c r="Q33" s="87"/>
      <c r="R33" s="87" t="s">
        <v>112</v>
      </c>
    </row>
    <row r="34" spans="2:18" s="9" customFormat="1" ht="20.100000000000001" customHeight="1" x14ac:dyDescent="0.15">
      <c r="B34" s="111"/>
      <c r="C34" s="12" t="s">
        <v>15</v>
      </c>
      <c r="D34" s="12"/>
      <c r="E34" s="86">
        <v>289100000</v>
      </c>
      <c r="F34" s="86">
        <v>230982460</v>
      </c>
      <c r="G34" s="86">
        <v>230393840</v>
      </c>
      <c r="H34" s="86">
        <v>0</v>
      </c>
      <c r="I34" s="29">
        <f t="shared" si="6"/>
        <v>588620</v>
      </c>
      <c r="J34" s="96">
        <f t="shared" si="1"/>
        <v>0</v>
      </c>
      <c r="K34" s="96">
        <v>588620</v>
      </c>
      <c r="L34" s="30">
        <f t="shared" si="2"/>
        <v>79.693476305776542</v>
      </c>
      <c r="M34" s="34">
        <f t="shared" si="3"/>
        <v>99.745166797513534</v>
      </c>
      <c r="N34" s="88"/>
      <c r="O34" s="87"/>
      <c r="P34" s="87"/>
      <c r="Q34" s="87"/>
      <c r="R34" s="87" t="s">
        <v>112</v>
      </c>
    </row>
    <row r="35" spans="2:18" s="9" customFormat="1" ht="20.100000000000001" customHeight="1" x14ac:dyDescent="0.15">
      <c r="B35" s="108"/>
      <c r="C35" s="12" t="s">
        <v>16</v>
      </c>
      <c r="D35" s="12"/>
      <c r="E35" s="86">
        <v>0</v>
      </c>
      <c r="F35" s="86">
        <v>0</v>
      </c>
      <c r="G35" s="86">
        <v>0</v>
      </c>
      <c r="H35" s="86">
        <v>0</v>
      </c>
      <c r="I35" s="29">
        <f t="shared" si="6"/>
        <v>0</v>
      </c>
      <c r="J35" s="96">
        <f t="shared" si="1"/>
        <v>0</v>
      </c>
      <c r="K35" s="96">
        <v>0</v>
      </c>
      <c r="L35" s="30">
        <f t="shared" si="2"/>
        <v>0</v>
      </c>
      <c r="M35" s="34">
        <f t="shared" si="3"/>
        <v>0</v>
      </c>
      <c r="N35" s="88"/>
      <c r="O35" s="87"/>
      <c r="P35" s="87"/>
      <c r="Q35" s="87"/>
      <c r="R35" s="87" t="s">
        <v>112</v>
      </c>
    </row>
    <row r="36" spans="2:18" s="9" customFormat="1" ht="20.100000000000001" customHeight="1" x14ac:dyDescent="0.15">
      <c r="B36" s="32" t="s">
        <v>17</v>
      </c>
      <c r="C36" s="11"/>
      <c r="D36" s="11"/>
      <c r="E36" s="27">
        <f>SUM(E37:E40)</f>
        <v>8454641000</v>
      </c>
      <c r="F36" s="27">
        <f>SUM(F37:F40)</f>
        <v>6481351940</v>
      </c>
      <c r="G36" s="27">
        <f>SUM(G37:G40)</f>
        <v>6481351940</v>
      </c>
      <c r="H36" s="27">
        <f>SUM(H37:H40)</f>
        <v>0</v>
      </c>
      <c r="I36" s="27">
        <f t="shared" si="6"/>
        <v>0</v>
      </c>
      <c r="J36" s="95">
        <f t="shared" si="1"/>
        <v>0</v>
      </c>
      <c r="K36" s="95">
        <f>SUM(K37:K40)</f>
        <v>0</v>
      </c>
      <c r="L36" s="28">
        <f t="shared" si="2"/>
        <v>76.660285634836526</v>
      </c>
      <c r="M36" s="33">
        <f t="shared" si="3"/>
        <v>100</v>
      </c>
      <c r="N36" s="88" t="str">
        <f>IF(E36=SUM(E37:E40),"","err")</f>
        <v/>
      </c>
      <c r="O36" s="87" t="str">
        <f t="shared" ref="O36:Q36" si="10">IF(F36=SUM(F37:F40),"","err")</f>
        <v/>
      </c>
      <c r="P36" s="87" t="str">
        <f t="shared" si="10"/>
        <v/>
      </c>
      <c r="Q36" s="87" t="str">
        <f t="shared" si="10"/>
        <v/>
      </c>
      <c r="R36" s="87" t="s">
        <v>112</v>
      </c>
    </row>
    <row r="37" spans="2:18" s="9" customFormat="1" ht="20.100000000000001" customHeight="1" x14ac:dyDescent="0.15">
      <c r="B37" s="107"/>
      <c r="C37" s="12" t="s">
        <v>2</v>
      </c>
      <c r="D37" s="12"/>
      <c r="E37" s="86">
        <v>6600000000</v>
      </c>
      <c r="F37" s="86">
        <v>5774423000</v>
      </c>
      <c r="G37" s="86">
        <v>5774423000</v>
      </c>
      <c r="H37" s="86">
        <v>0</v>
      </c>
      <c r="I37" s="29">
        <f t="shared" si="6"/>
        <v>0</v>
      </c>
      <c r="J37" s="96">
        <f t="shared" si="1"/>
        <v>0</v>
      </c>
      <c r="K37" s="96">
        <v>0</v>
      </c>
      <c r="L37" s="30">
        <f t="shared" si="2"/>
        <v>87.491257575757572</v>
      </c>
      <c r="M37" s="34">
        <f t="shared" si="3"/>
        <v>100</v>
      </c>
      <c r="N37" s="88"/>
      <c r="O37" s="87"/>
      <c r="P37" s="87"/>
      <c r="Q37" s="87"/>
      <c r="R37" s="87" t="s">
        <v>112</v>
      </c>
    </row>
    <row r="38" spans="2:18" s="9" customFormat="1" ht="20.100000000000001" customHeight="1" x14ac:dyDescent="0.15">
      <c r="B38" s="111"/>
      <c r="C38" s="12" t="s">
        <v>3</v>
      </c>
      <c r="D38" s="12"/>
      <c r="E38" s="86">
        <v>700000000</v>
      </c>
      <c r="F38" s="86" t="s">
        <v>114</v>
      </c>
      <c r="G38" s="86" t="s">
        <v>114</v>
      </c>
      <c r="H38" s="86" t="s">
        <v>114</v>
      </c>
      <c r="I38" s="29">
        <f t="shared" si="6"/>
        <v>0</v>
      </c>
      <c r="J38" s="96">
        <f t="shared" si="1"/>
        <v>0</v>
      </c>
      <c r="K38" s="96">
        <v>0</v>
      </c>
      <c r="L38" s="30">
        <f t="shared" si="2"/>
        <v>0</v>
      </c>
      <c r="M38" s="34" t="e">
        <f t="shared" si="3"/>
        <v>#DIV/0!</v>
      </c>
      <c r="N38" s="88"/>
      <c r="O38" s="87"/>
      <c r="P38" s="87"/>
      <c r="Q38" s="87"/>
      <c r="R38" s="87" t="s">
        <v>112</v>
      </c>
    </row>
    <row r="39" spans="2:18" s="9" customFormat="1" ht="20.100000000000001" customHeight="1" x14ac:dyDescent="0.15">
      <c r="B39" s="111"/>
      <c r="C39" s="12" t="s">
        <v>40</v>
      </c>
      <c r="D39" s="12"/>
      <c r="E39" s="86">
        <v>0</v>
      </c>
      <c r="F39" s="86">
        <v>0</v>
      </c>
      <c r="G39" s="86">
        <v>0</v>
      </c>
      <c r="H39" s="86">
        <v>0</v>
      </c>
      <c r="I39" s="29">
        <f t="shared" si="6"/>
        <v>0</v>
      </c>
      <c r="J39" s="96">
        <f t="shared" si="1"/>
        <v>0</v>
      </c>
      <c r="K39" s="96">
        <v>0</v>
      </c>
      <c r="L39" s="30">
        <f t="shared" si="2"/>
        <v>0</v>
      </c>
      <c r="M39" s="34">
        <f t="shared" si="3"/>
        <v>0</v>
      </c>
      <c r="N39" s="88"/>
      <c r="O39" s="87"/>
      <c r="P39" s="87"/>
      <c r="Q39" s="87"/>
      <c r="R39" s="87" t="s">
        <v>112</v>
      </c>
    </row>
    <row r="40" spans="2:18" s="9" customFormat="1" ht="20.100000000000001" customHeight="1" x14ac:dyDescent="0.15">
      <c r="B40" s="108"/>
      <c r="C40" s="12" t="s">
        <v>107</v>
      </c>
      <c r="D40" s="12"/>
      <c r="E40" s="86">
        <v>1154641000</v>
      </c>
      <c r="F40" s="86">
        <v>706928940</v>
      </c>
      <c r="G40" s="86">
        <v>706928940</v>
      </c>
      <c r="H40" s="86">
        <v>0</v>
      </c>
      <c r="I40" s="29">
        <f t="shared" si="6"/>
        <v>0</v>
      </c>
      <c r="J40" s="96">
        <f t="shared" si="1"/>
        <v>0</v>
      </c>
      <c r="K40" s="96">
        <v>0</v>
      </c>
      <c r="L40" s="30">
        <f t="shared" si="2"/>
        <v>61.224998939064179</v>
      </c>
      <c r="M40" s="34">
        <f t="shared" si="3"/>
        <v>100</v>
      </c>
      <c r="N40" s="88"/>
      <c r="O40" s="87"/>
      <c r="P40" s="87"/>
      <c r="Q40" s="87"/>
      <c r="R40" s="87" t="s">
        <v>112</v>
      </c>
    </row>
    <row r="41" spans="2:18" s="9" customFormat="1" ht="20.100000000000001" customHeight="1" x14ac:dyDescent="0.15">
      <c r="B41" s="32" t="s">
        <v>33</v>
      </c>
      <c r="C41" s="11"/>
      <c r="D41" s="11"/>
      <c r="E41" s="27">
        <f>SUM(E42:E47)</f>
        <v>1538000000</v>
      </c>
      <c r="F41" s="27">
        <f>SUM(F42:F47)</f>
        <v>1384197311</v>
      </c>
      <c r="G41" s="27">
        <f>SUM(G42:G47)</f>
        <v>1384197311</v>
      </c>
      <c r="H41" s="27">
        <f>SUM(H42:H47)</f>
        <v>0</v>
      </c>
      <c r="I41" s="27">
        <f>F41-G41-H41</f>
        <v>0</v>
      </c>
      <c r="J41" s="95">
        <f t="shared" si="1"/>
        <v>0</v>
      </c>
      <c r="K41" s="95">
        <f>SUM(K42:K47)</f>
        <v>0</v>
      </c>
      <c r="L41" s="28">
        <f t="shared" si="2"/>
        <v>89.99982516254876</v>
      </c>
      <c r="M41" s="33">
        <f t="shared" si="3"/>
        <v>100</v>
      </c>
      <c r="N41" s="88" t="str">
        <f>IF(E41=SUM(E42:E47),"","err")</f>
        <v/>
      </c>
      <c r="O41" s="87" t="str">
        <f t="shared" ref="O41:Q41" si="11">IF(F41=SUM(F42:F47),"","err")</f>
        <v/>
      </c>
      <c r="P41" s="87" t="str">
        <f t="shared" si="11"/>
        <v/>
      </c>
      <c r="Q41" s="87" t="str">
        <f t="shared" si="11"/>
        <v/>
      </c>
      <c r="R41" s="87" t="s">
        <v>112</v>
      </c>
    </row>
    <row r="42" spans="2:18" s="9" customFormat="1" ht="20.100000000000001" customHeight="1" x14ac:dyDescent="0.15">
      <c r="B42" s="107"/>
      <c r="C42" s="12" t="s">
        <v>34</v>
      </c>
      <c r="D42" s="12"/>
      <c r="E42" s="86">
        <v>1450000000</v>
      </c>
      <c r="F42" s="86">
        <v>1358118649</v>
      </c>
      <c r="G42" s="86">
        <v>1358118649</v>
      </c>
      <c r="H42" s="86">
        <v>0</v>
      </c>
      <c r="I42" s="29">
        <f t="shared" si="6"/>
        <v>0</v>
      </c>
      <c r="J42" s="96">
        <f t="shared" si="1"/>
        <v>0</v>
      </c>
      <c r="K42" s="96">
        <v>0</v>
      </c>
      <c r="L42" s="30">
        <f t="shared" si="2"/>
        <v>93.663355103448282</v>
      </c>
      <c r="M42" s="34">
        <f t="shared" si="3"/>
        <v>100</v>
      </c>
      <c r="N42" s="88"/>
      <c r="O42" s="87"/>
      <c r="P42" s="87"/>
      <c r="Q42" s="87"/>
      <c r="R42" s="87" t="s">
        <v>112</v>
      </c>
    </row>
    <row r="43" spans="2:18" s="9" customFormat="1" ht="20.100000000000001" customHeight="1" x14ac:dyDescent="0.15">
      <c r="B43" s="111"/>
      <c r="C43" s="12" t="s">
        <v>18</v>
      </c>
      <c r="D43" s="12"/>
      <c r="E43" s="86">
        <v>0</v>
      </c>
      <c r="F43" s="86">
        <v>0</v>
      </c>
      <c r="G43" s="86">
        <v>0</v>
      </c>
      <c r="H43" s="86">
        <v>0</v>
      </c>
      <c r="I43" s="29">
        <f t="shared" si="6"/>
        <v>0</v>
      </c>
      <c r="J43" s="96">
        <f t="shared" si="1"/>
        <v>0</v>
      </c>
      <c r="K43" s="96">
        <v>0</v>
      </c>
      <c r="L43" s="30">
        <f t="shared" si="2"/>
        <v>0</v>
      </c>
      <c r="M43" s="34">
        <f t="shared" si="3"/>
        <v>0</v>
      </c>
      <c r="N43" s="88"/>
      <c r="O43" s="87"/>
      <c r="P43" s="87"/>
      <c r="Q43" s="87"/>
      <c r="R43" s="87" t="s">
        <v>112</v>
      </c>
    </row>
    <row r="44" spans="2:18" s="9" customFormat="1" ht="20.100000000000001" customHeight="1" x14ac:dyDescent="0.15">
      <c r="B44" s="111"/>
      <c r="C44" s="71" t="s">
        <v>77</v>
      </c>
      <c r="D44" s="71"/>
      <c r="E44" s="86">
        <v>0</v>
      </c>
      <c r="F44" s="86">
        <v>0</v>
      </c>
      <c r="G44" s="86">
        <v>0</v>
      </c>
      <c r="H44" s="86">
        <v>0</v>
      </c>
      <c r="I44" s="29">
        <f t="shared" si="6"/>
        <v>0</v>
      </c>
      <c r="J44" s="96">
        <f t="shared" si="1"/>
        <v>0</v>
      </c>
      <c r="K44" s="96">
        <v>0</v>
      </c>
      <c r="L44" s="30">
        <f t="shared" si="2"/>
        <v>0</v>
      </c>
      <c r="M44" s="34">
        <f t="shared" si="3"/>
        <v>0</v>
      </c>
      <c r="N44" s="88"/>
      <c r="O44" s="87"/>
      <c r="P44" s="87"/>
      <c r="Q44" s="87"/>
      <c r="R44" s="87" t="s">
        <v>112</v>
      </c>
    </row>
    <row r="45" spans="2:18" s="10" customFormat="1" ht="20.100000000000001" customHeight="1" x14ac:dyDescent="0.15">
      <c r="B45" s="111"/>
      <c r="C45" s="71" t="s">
        <v>78</v>
      </c>
      <c r="D45" s="71"/>
      <c r="E45" s="86">
        <v>0</v>
      </c>
      <c r="F45" s="86">
        <v>0</v>
      </c>
      <c r="G45" s="86">
        <v>0</v>
      </c>
      <c r="H45" s="86">
        <v>0</v>
      </c>
      <c r="I45" s="29">
        <f t="shared" si="6"/>
        <v>0</v>
      </c>
      <c r="J45" s="96">
        <f t="shared" si="1"/>
        <v>0</v>
      </c>
      <c r="K45" s="96">
        <v>0</v>
      </c>
      <c r="L45" s="30">
        <f t="shared" si="2"/>
        <v>0</v>
      </c>
      <c r="M45" s="34">
        <f t="shared" si="3"/>
        <v>0</v>
      </c>
      <c r="N45" s="88"/>
      <c r="O45" s="87"/>
      <c r="P45" s="87"/>
      <c r="Q45" s="87"/>
      <c r="R45" s="87" t="s">
        <v>112</v>
      </c>
    </row>
    <row r="46" spans="2:18" s="10" customFormat="1" ht="20.100000000000001" customHeight="1" x14ac:dyDescent="0.15">
      <c r="B46" s="111"/>
      <c r="C46" s="71" t="s">
        <v>90</v>
      </c>
      <c r="D46" s="71"/>
      <c r="E46" s="86">
        <v>0</v>
      </c>
      <c r="F46" s="86">
        <v>0</v>
      </c>
      <c r="G46" s="86">
        <v>0</v>
      </c>
      <c r="H46" s="86">
        <v>0</v>
      </c>
      <c r="I46" s="29">
        <f t="shared" si="6"/>
        <v>0</v>
      </c>
      <c r="J46" s="96">
        <f t="shared" si="1"/>
        <v>0</v>
      </c>
      <c r="K46" s="96">
        <v>0</v>
      </c>
      <c r="L46" s="30">
        <f t="shared" si="2"/>
        <v>0</v>
      </c>
      <c r="M46" s="34">
        <f t="shared" si="3"/>
        <v>0</v>
      </c>
      <c r="N46" s="88"/>
      <c r="O46" s="87"/>
      <c r="P46" s="87"/>
      <c r="Q46" s="87"/>
      <c r="R46" s="87" t="s">
        <v>112</v>
      </c>
    </row>
    <row r="47" spans="2:18" s="5" customFormat="1" ht="20.100000000000001" customHeight="1" x14ac:dyDescent="0.15">
      <c r="B47" s="108"/>
      <c r="C47" s="12" t="s">
        <v>89</v>
      </c>
      <c r="D47" s="12"/>
      <c r="E47" s="86">
        <v>88000000</v>
      </c>
      <c r="F47" s="86">
        <v>26078662</v>
      </c>
      <c r="G47" s="86">
        <v>26078662</v>
      </c>
      <c r="H47" s="86">
        <v>0</v>
      </c>
      <c r="I47" s="29">
        <f t="shared" si="6"/>
        <v>0</v>
      </c>
      <c r="J47" s="96">
        <f t="shared" si="1"/>
        <v>0</v>
      </c>
      <c r="K47" s="96">
        <v>0</v>
      </c>
      <c r="L47" s="30">
        <f t="shared" si="2"/>
        <v>29.634843181818184</v>
      </c>
      <c r="M47" s="34">
        <f t="shared" si="3"/>
        <v>100</v>
      </c>
      <c r="N47" s="88"/>
      <c r="O47" s="87"/>
      <c r="P47" s="87"/>
      <c r="Q47" s="87"/>
      <c r="R47" s="87" t="s">
        <v>112</v>
      </c>
    </row>
    <row r="48" spans="2:18" s="5" customFormat="1" ht="20.100000000000001" customHeight="1" x14ac:dyDescent="0.15">
      <c r="B48" s="116" t="s">
        <v>42</v>
      </c>
      <c r="C48" s="117"/>
      <c r="D48" s="117"/>
      <c r="E48" s="23">
        <f>SUM(E49,E53,E56,E62,E69)</f>
        <v>6934591000</v>
      </c>
      <c r="F48" s="23">
        <f>SUM(F49,F53,F56,F62,F69)</f>
        <v>21989197911</v>
      </c>
      <c r="G48" s="23">
        <f>SUM(G49,G53,G56,G62,G69)</f>
        <v>5198989973</v>
      </c>
      <c r="H48" s="23">
        <f>SUM(H49,H53,H56,H62,H69)</f>
        <v>233496440</v>
      </c>
      <c r="I48" s="23">
        <f>F48-G48-H48</f>
        <v>16556711498</v>
      </c>
      <c r="J48" s="94">
        <f t="shared" si="1"/>
        <v>16017811772</v>
      </c>
      <c r="K48" s="94">
        <f>SUM(K49,K53,K56,K62,K69)</f>
        <v>538899726</v>
      </c>
      <c r="L48" s="24">
        <f t="shared" si="2"/>
        <v>74.971832844936344</v>
      </c>
      <c r="M48" s="26">
        <f t="shared" si="3"/>
        <v>23.643381600559554</v>
      </c>
      <c r="N48" s="88" t="str">
        <f>IF(E48=SUM(E49,E53,E56,E62,E69),"","err")</f>
        <v/>
      </c>
      <c r="O48" s="87" t="str">
        <f t="shared" ref="O48:Q48" si="12">IF(F48=SUM(F49,F53,F56,F62,F69),"","err")</f>
        <v/>
      </c>
      <c r="P48" s="87" t="str">
        <f t="shared" si="12"/>
        <v/>
      </c>
      <c r="Q48" s="87" t="str">
        <f t="shared" si="12"/>
        <v/>
      </c>
      <c r="R48" s="87" t="s">
        <v>112</v>
      </c>
    </row>
    <row r="49" spans="2:18" s="5" customFormat="1" ht="20.100000000000001" customHeight="1" x14ac:dyDescent="0.15">
      <c r="B49" s="32" t="s">
        <v>53</v>
      </c>
      <c r="C49" s="11"/>
      <c r="D49" s="11"/>
      <c r="E49" s="27">
        <f>SUM(E50:E52)</f>
        <v>280000000</v>
      </c>
      <c r="F49" s="27">
        <f>SUM(F50:F52)</f>
        <v>77849180</v>
      </c>
      <c r="G49" s="27">
        <f>SUM(G50:G52)</f>
        <v>77849180</v>
      </c>
      <c r="H49" s="27">
        <f>SUM(H50:H52)</f>
        <v>0</v>
      </c>
      <c r="I49" s="27">
        <f t="shared" si="6"/>
        <v>0</v>
      </c>
      <c r="J49" s="95">
        <f t="shared" si="1"/>
        <v>0</v>
      </c>
      <c r="K49" s="95">
        <f>SUM(K50:K52)</f>
        <v>0</v>
      </c>
      <c r="L49" s="28">
        <f t="shared" si="2"/>
        <v>27.803278571428571</v>
      </c>
      <c r="M49" s="33">
        <f t="shared" si="3"/>
        <v>100</v>
      </c>
      <c r="N49" s="88" t="str">
        <f>IF(E49=SUM(E50:E52),"","err")</f>
        <v/>
      </c>
      <c r="O49" s="87" t="str">
        <f t="shared" ref="O49:Q49" si="13">IF(F49=SUM(F50:F52),"","err")</f>
        <v/>
      </c>
      <c r="P49" s="87" t="str">
        <f t="shared" si="13"/>
        <v/>
      </c>
      <c r="Q49" s="87" t="str">
        <f t="shared" si="13"/>
        <v/>
      </c>
      <c r="R49" s="87" t="s">
        <v>112</v>
      </c>
    </row>
    <row r="50" spans="2:18" s="5" customFormat="1" ht="20.100000000000001" customHeight="1" x14ac:dyDescent="0.15">
      <c r="B50" s="40"/>
      <c r="C50" s="12" t="s">
        <v>54</v>
      </c>
      <c r="D50" s="12"/>
      <c r="E50" s="86">
        <v>0</v>
      </c>
      <c r="F50" s="86" t="s">
        <v>114</v>
      </c>
      <c r="G50" s="86">
        <v>0</v>
      </c>
      <c r="H50" s="86">
        <v>0</v>
      </c>
      <c r="I50" s="29">
        <f t="shared" si="6"/>
        <v>0</v>
      </c>
      <c r="J50" s="96">
        <f t="shared" si="1"/>
        <v>0</v>
      </c>
      <c r="K50" s="96">
        <v>0</v>
      </c>
      <c r="L50" s="30">
        <f t="shared" si="2"/>
        <v>0</v>
      </c>
      <c r="M50" s="73" t="e">
        <f t="shared" si="3"/>
        <v>#DIV/0!</v>
      </c>
      <c r="N50" s="88"/>
      <c r="O50" s="87"/>
      <c r="P50" s="87"/>
      <c r="Q50" s="87"/>
      <c r="R50" s="87" t="s">
        <v>112</v>
      </c>
    </row>
    <row r="51" spans="2:18" s="5" customFormat="1" ht="20.100000000000001" customHeight="1" x14ac:dyDescent="0.15">
      <c r="B51" s="41"/>
      <c r="C51" s="12" t="s">
        <v>55</v>
      </c>
      <c r="D51" s="12"/>
      <c r="E51" s="86">
        <v>80000000</v>
      </c>
      <c r="F51" s="86">
        <v>73873180</v>
      </c>
      <c r="G51" s="86">
        <v>73873180</v>
      </c>
      <c r="H51" s="86">
        <v>0</v>
      </c>
      <c r="I51" s="29">
        <f t="shared" si="6"/>
        <v>0</v>
      </c>
      <c r="J51" s="96">
        <f t="shared" si="1"/>
        <v>0</v>
      </c>
      <c r="K51" s="96">
        <v>0</v>
      </c>
      <c r="L51" s="30">
        <f t="shared" si="2"/>
        <v>92.341474999999988</v>
      </c>
      <c r="M51" s="73">
        <f t="shared" si="3"/>
        <v>100</v>
      </c>
      <c r="N51" s="88"/>
      <c r="O51" s="87"/>
      <c r="P51" s="87"/>
      <c r="Q51" s="87"/>
      <c r="R51" s="87" t="s">
        <v>112</v>
      </c>
    </row>
    <row r="52" spans="2:18" s="5" customFormat="1" ht="20.100000000000001" customHeight="1" x14ac:dyDescent="0.15">
      <c r="B52" s="16"/>
      <c r="C52" s="13" t="s">
        <v>56</v>
      </c>
      <c r="D52" s="14"/>
      <c r="E52" s="86">
        <v>200000000</v>
      </c>
      <c r="F52" s="29">
        <v>3976000</v>
      </c>
      <c r="G52" s="29">
        <v>3976000</v>
      </c>
      <c r="H52" s="29">
        <v>0</v>
      </c>
      <c r="I52" s="29">
        <f t="shared" si="6"/>
        <v>0</v>
      </c>
      <c r="J52" s="96">
        <f t="shared" si="1"/>
        <v>0</v>
      </c>
      <c r="K52" s="96">
        <v>0</v>
      </c>
      <c r="L52" s="30">
        <f t="shared" si="2"/>
        <v>1.9879999999999998</v>
      </c>
      <c r="M52" s="73">
        <f t="shared" si="3"/>
        <v>100</v>
      </c>
      <c r="N52" s="88"/>
      <c r="O52" s="87"/>
      <c r="P52" s="87"/>
      <c r="Q52" s="87"/>
      <c r="R52" s="87" t="s">
        <v>112</v>
      </c>
    </row>
    <row r="53" spans="2:18" s="5" customFormat="1" ht="20.100000000000001" customHeight="1" x14ac:dyDescent="0.15">
      <c r="B53" s="32" t="s">
        <v>86</v>
      </c>
      <c r="C53" s="11"/>
      <c r="D53" s="11"/>
      <c r="E53" s="27">
        <f>SUM(E54:E55)</f>
        <v>681542000</v>
      </c>
      <c r="F53" s="27">
        <f>SUM(F54:F55)</f>
        <v>598056040</v>
      </c>
      <c r="G53" s="27">
        <f>SUM(G54:G55)</f>
        <v>369484440</v>
      </c>
      <c r="H53" s="27">
        <f>SUM(H54:H55)</f>
        <v>0</v>
      </c>
      <c r="I53" s="27">
        <f t="shared" si="6"/>
        <v>228571600</v>
      </c>
      <c r="J53" s="95">
        <f t="shared" si="1"/>
        <v>64378580</v>
      </c>
      <c r="K53" s="95">
        <f>SUM(K54:K55)</f>
        <v>164193020</v>
      </c>
      <c r="L53" s="28">
        <f t="shared" si="2"/>
        <v>54.213011083689636</v>
      </c>
      <c r="M53" s="33">
        <f t="shared" si="3"/>
        <v>61.780906016767254</v>
      </c>
      <c r="N53" s="88" t="str">
        <f>IF(E53=SUM(E54:E55),"","err")</f>
        <v/>
      </c>
      <c r="O53" s="87" t="str">
        <f t="shared" ref="O53:Q53" si="14">IF(F53=SUM(F54:F55),"","err")</f>
        <v/>
      </c>
      <c r="P53" s="87" t="str">
        <f t="shared" si="14"/>
        <v/>
      </c>
      <c r="Q53" s="87" t="str">
        <f t="shared" si="14"/>
        <v/>
      </c>
      <c r="R53" s="87" t="s">
        <v>112</v>
      </c>
    </row>
    <row r="54" spans="2:18" s="5" customFormat="1" ht="20.100000000000001" customHeight="1" x14ac:dyDescent="0.15">
      <c r="B54" s="107"/>
      <c r="C54" s="12" t="s">
        <v>87</v>
      </c>
      <c r="D54" s="12"/>
      <c r="E54" s="86">
        <v>0</v>
      </c>
      <c r="F54" s="86">
        <v>158325000</v>
      </c>
      <c r="G54" s="86">
        <v>158325000</v>
      </c>
      <c r="H54" s="86">
        <v>0</v>
      </c>
      <c r="I54" s="69">
        <f t="shared" si="6"/>
        <v>0</v>
      </c>
      <c r="J54" s="98">
        <f t="shared" si="1"/>
        <v>0</v>
      </c>
      <c r="K54" s="98">
        <v>0</v>
      </c>
      <c r="L54" s="70">
        <f t="shared" si="2"/>
        <v>0</v>
      </c>
      <c r="M54" s="73">
        <f t="shared" si="3"/>
        <v>100</v>
      </c>
      <c r="N54" s="88"/>
      <c r="O54" s="87"/>
      <c r="P54" s="87"/>
      <c r="Q54" s="87"/>
      <c r="R54" s="87" t="s">
        <v>112</v>
      </c>
    </row>
    <row r="55" spans="2:18" s="5" customFormat="1" ht="20.100000000000001" customHeight="1" x14ac:dyDescent="0.15">
      <c r="B55" s="108"/>
      <c r="C55" s="12" t="s">
        <v>88</v>
      </c>
      <c r="D55" s="12"/>
      <c r="E55" s="86">
        <v>681542000</v>
      </c>
      <c r="F55" s="86">
        <v>439731040</v>
      </c>
      <c r="G55" s="86">
        <v>211159440</v>
      </c>
      <c r="H55" s="86">
        <v>0</v>
      </c>
      <c r="I55" s="69">
        <f t="shared" si="6"/>
        <v>228571600</v>
      </c>
      <c r="J55" s="98">
        <f t="shared" si="1"/>
        <v>64378580</v>
      </c>
      <c r="K55" s="98">
        <v>164193020</v>
      </c>
      <c r="L55" s="70">
        <f t="shared" si="2"/>
        <v>30.982601219000443</v>
      </c>
      <c r="M55" s="73">
        <f t="shared" si="3"/>
        <v>48.020135217200043</v>
      </c>
      <c r="N55" s="88"/>
      <c r="O55" s="87"/>
      <c r="P55" s="87"/>
      <c r="Q55" s="87"/>
      <c r="R55" s="87" t="s">
        <v>112</v>
      </c>
    </row>
    <row r="56" spans="2:18" s="5" customFormat="1" ht="20.100000000000001" customHeight="1" x14ac:dyDescent="0.15">
      <c r="B56" s="32" t="s">
        <v>79</v>
      </c>
      <c r="C56" s="11"/>
      <c r="D56" s="11"/>
      <c r="E56" s="27">
        <f>SUM(E57:E61)</f>
        <v>2219689000</v>
      </c>
      <c r="F56" s="27">
        <f>SUM(F57:F61)</f>
        <v>3512342080</v>
      </c>
      <c r="G56" s="27">
        <f>SUM(G57:G61)</f>
        <v>1744112480</v>
      </c>
      <c r="H56" s="27">
        <f>SUM(H57:H61)</f>
        <v>0</v>
      </c>
      <c r="I56" s="27">
        <f t="shared" si="6"/>
        <v>1768229600</v>
      </c>
      <c r="J56" s="95">
        <f t="shared" si="1"/>
        <v>1394280800</v>
      </c>
      <c r="K56" s="95">
        <f>SUM(K57:K61)</f>
        <v>373948800</v>
      </c>
      <c r="L56" s="28">
        <f t="shared" si="2"/>
        <v>78.574632752606334</v>
      </c>
      <c r="M56" s="33">
        <f t="shared" si="3"/>
        <v>49.656680365256449</v>
      </c>
      <c r="N56" s="88" t="str">
        <f>IF(E56=SUM(E57:E61),"","err")</f>
        <v/>
      </c>
      <c r="O56" s="87" t="str">
        <f t="shared" ref="O56:Q56" si="15">IF(F56=SUM(F57:F61),"","err")</f>
        <v/>
      </c>
      <c r="P56" s="87" t="str">
        <f t="shared" si="15"/>
        <v/>
      </c>
      <c r="Q56" s="87" t="str">
        <f t="shared" si="15"/>
        <v/>
      </c>
      <c r="R56" s="87" t="s">
        <v>112</v>
      </c>
    </row>
    <row r="57" spans="2:18" s="5" customFormat="1" ht="20.100000000000001" customHeight="1" x14ac:dyDescent="0.15">
      <c r="B57" s="107"/>
      <c r="C57" s="71" t="s">
        <v>91</v>
      </c>
      <c r="D57" s="71"/>
      <c r="E57" s="86">
        <v>138700000</v>
      </c>
      <c r="F57" s="86">
        <v>445079450</v>
      </c>
      <c r="G57" s="86">
        <v>132390400</v>
      </c>
      <c r="H57" s="86">
        <v>0</v>
      </c>
      <c r="I57" s="69">
        <f t="shared" si="6"/>
        <v>312689050</v>
      </c>
      <c r="J57" s="98">
        <f t="shared" si="1"/>
        <v>143790090</v>
      </c>
      <c r="K57" s="98">
        <v>168898960</v>
      </c>
      <c r="L57" s="70">
        <f t="shared" si="2"/>
        <v>95.450901225666911</v>
      </c>
      <c r="M57" s="73">
        <f t="shared" si="3"/>
        <v>29.745340972269108</v>
      </c>
      <c r="N57" s="88"/>
      <c r="O57" s="87"/>
      <c r="P57" s="87"/>
      <c r="Q57" s="87"/>
      <c r="R57" s="87" t="s">
        <v>112</v>
      </c>
    </row>
    <row r="58" spans="2:18" s="5" customFormat="1" ht="20.100000000000001" customHeight="1" x14ac:dyDescent="0.15">
      <c r="B58" s="111"/>
      <c r="C58" s="71" t="s">
        <v>92</v>
      </c>
      <c r="D58" s="71"/>
      <c r="E58" s="86">
        <v>300000000</v>
      </c>
      <c r="F58" s="86">
        <v>80386140</v>
      </c>
      <c r="G58" s="86">
        <v>58862110</v>
      </c>
      <c r="H58" s="86">
        <v>0</v>
      </c>
      <c r="I58" s="69">
        <f t="shared" si="6"/>
        <v>21524030</v>
      </c>
      <c r="J58" s="98">
        <f t="shared" si="1"/>
        <v>20439030</v>
      </c>
      <c r="K58" s="98">
        <v>1085000</v>
      </c>
      <c r="L58" s="70">
        <f t="shared" si="2"/>
        <v>19.620703333333335</v>
      </c>
      <c r="M58" s="73">
        <f t="shared" si="3"/>
        <v>73.224202580196035</v>
      </c>
      <c r="N58" s="88"/>
      <c r="O58" s="87"/>
      <c r="P58" s="87"/>
      <c r="Q58" s="87"/>
      <c r="R58" s="87" t="s">
        <v>112</v>
      </c>
    </row>
    <row r="59" spans="2:18" s="5" customFormat="1" ht="20.100000000000001" customHeight="1" x14ac:dyDescent="0.15">
      <c r="B59" s="111"/>
      <c r="C59" s="71" t="s">
        <v>93</v>
      </c>
      <c r="D59" s="71"/>
      <c r="E59" s="86">
        <v>128000000</v>
      </c>
      <c r="F59" s="86">
        <v>116383080</v>
      </c>
      <c r="G59" s="86">
        <v>67532720</v>
      </c>
      <c r="H59" s="86">
        <v>0</v>
      </c>
      <c r="I59" s="69">
        <f t="shared" si="6"/>
        <v>48850360</v>
      </c>
      <c r="J59" s="98">
        <f t="shared" si="1"/>
        <v>45039180</v>
      </c>
      <c r="K59" s="98">
        <v>3811180</v>
      </c>
      <c r="L59" s="70">
        <f t="shared" si="2"/>
        <v>52.759937499999999</v>
      </c>
      <c r="M59" s="73">
        <f t="shared" si="3"/>
        <v>58.02623542872383</v>
      </c>
      <c r="N59" s="88"/>
      <c r="O59" s="87"/>
      <c r="P59" s="87"/>
      <c r="Q59" s="87"/>
      <c r="R59" s="87" t="s">
        <v>112</v>
      </c>
    </row>
    <row r="60" spans="2:18" s="5" customFormat="1" ht="20.100000000000001" customHeight="1" x14ac:dyDescent="0.15">
      <c r="B60" s="111"/>
      <c r="C60" s="71" t="s">
        <v>94</v>
      </c>
      <c r="D60" s="71"/>
      <c r="E60" s="86">
        <v>0</v>
      </c>
      <c r="F60" s="86">
        <v>0</v>
      </c>
      <c r="G60" s="86">
        <v>0</v>
      </c>
      <c r="H60" s="86">
        <v>0</v>
      </c>
      <c r="I60" s="69">
        <f t="shared" si="6"/>
        <v>0</v>
      </c>
      <c r="J60" s="98">
        <f t="shared" si="1"/>
        <v>0</v>
      </c>
      <c r="K60" s="98">
        <v>0</v>
      </c>
      <c r="L60" s="70">
        <f t="shared" si="2"/>
        <v>0</v>
      </c>
      <c r="M60" s="73">
        <f t="shared" si="3"/>
        <v>0</v>
      </c>
      <c r="N60" s="88"/>
      <c r="O60" s="87"/>
      <c r="P60" s="87"/>
      <c r="Q60" s="87"/>
      <c r="R60" s="87" t="s">
        <v>112</v>
      </c>
    </row>
    <row r="61" spans="2:18" s="5" customFormat="1" ht="20.100000000000001" customHeight="1" x14ac:dyDescent="0.15">
      <c r="B61" s="108"/>
      <c r="C61" s="71" t="s">
        <v>95</v>
      </c>
      <c r="D61" s="71"/>
      <c r="E61" s="86">
        <v>1652989000</v>
      </c>
      <c r="F61" s="86">
        <v>2870493410</v>
      </c>
      <c r="G61" s="86">
        <v>1485327250</v>
      </c>
      <c r="H61" s="86">
        <v>0</v>
      </c>
      <c r="I61" s="69">
        <f t="shared" si="6"/>
        <v>1385166160</v>
      </c>
      <c r="J61" s="98">
        <f t="shared" si="1"/>
        <v>1185012500</v>
      </c>
      <c r="K61" s="98">
        <v>200153660</v>
      </c>
      <c r="L61" s="70">
        <f t="shared" si="2"/>
        <v>89.857055915072635</v>
      </c>
      <c r="M61" s="73">
        <f t="shared" si="3"/>
        <v>51.744666781868695</v>
      </c>
      <c r="N61" s="88"/>
      <c r="O61" s="87"/>
      <c r="P61" s="87"/>
      <c r="Q61" s="87"/>
      <c r="R61" s="87" t="s">
        <v>112</v>
      </c>
    </row>
    <row r="62" spans="2:18" s="5" customFormat="1" ht="20.100000000000001" customHeight="1" x14ac:dyDescent="0.15">
      <c r="B62" s="32" t="s">
        <v>76</v>
      </c>
      <c r="C62" s="11"/>
      <c r="D62" s="11"/>
      <c r="E62" s="27">
        <f>SUM(E63:E68)</f>
        <v>1653360000</v>
      </c>
      <c r="F62" s="27">
        <f>SUM(F63:F68)</f>
        <v>1739492861</v>
      </c>
      <c r="G62" s="27">
        <f>SUM(G63:G68)</f>
        <v>1714088775</v>
      </c>
      <c r="H62" s="27">
        <f>SUM(H63:H68)</f>
        <v>0</v>
      </c>
      <c r="I62" s="27">
        <f t="shared" si="6"/>
        <v>25404086</v>
      </c>
      <c r="J62" s="95">
        <f t="shared" si="1"/>
        <v>24646180</v>
      </c>
      <c r="K62" s="95">
        <f>SUM(K63:K68)</f>
        <v>757906</v>
      </c>
      <c r="L62" s="28">
        <f t="shared" si="2"/>
        <v>103.67305214835245</v>
      </c>
      <c r="M62" s="33">
        <f t="shared" si="3"/>
        <v>98.539569401544099</v>
      </c>
      <c r="N62" s="88" t="str">
        <f>IF(E62=SUM(E63:E68),"","err")</f>
        <v/>
      </c>
      <c r="O62" s="87" t="str">
        <f t="shared" ref="O62:Q62" si="16">IF(F62=SUM(F63:F68),"","err")</f>
        <v/>
      </c>
      <c r="P62" s="87" t="str">
        <f t="shared" si="16"/>
        <v/>
      </c>
      <c r="Q62" s="87" t="str">
        <f t="shared" si="16"/>
        <v/>
      </c>
      <c r="R62" s="87" t="s">
        <v>112</v>
      </c>
    </row>
    <row r="63" spans="2:18" s="5" customFormat="1" ht="20.100000000000001" customHeight="1" x14ac:dyDescent="0.15">
      <c r="B63" s="107"/>
      <c r="C63" s="71" t="s">
        <v>80</v>
      </c>
      <c r="D63" s="71"/>
      <c r="E63" s="86">
        <v>75000000</v>
      </c>
      <c r="F63" s="86">
        <v>93040100</v>
      </c>
      <c r="G63" s="86">
        <v>93040100</v>
      </c>
      <c r="H63" s="86">
        <v>0</v>
      </c>
      <c r="I63" s="29">
        <f t="shared" si="6"/>
        <v>0</v>
      </c>
      <c r="J63" s="96">
        <f t="shared" si="1"/>
        <v>0</v>
      </c>
      <c r="K63" s="96">
        <v>0</v>
      </c>
      <c r="L63" s="30">
        <f t="shared" si="2"/>
        <v>124.05346666666665</v>
      </c>
      <c r="M63" s="34">
        <f t="shared" si="3"/>
        <v>100</v>
      </c>
      <c r="N63" s="88"/>
      <c r="O63" s="87"/>
      <c r="P63" s="87"/>
      <c r="Q63" s="87"/>
      <c r="R63" s="87" t="s">
        <v>112</v>
      </c>
    </row>
    <row r="64" spans="2:18" s="5" customFormat="1" ht="20.100000000000001" customHeight="1" x14ac:dyDescent="0.15">
      <c r="B64" s="111"/>
      <c r="C64" s="71" t="s">
        <v>81</v>
      </c>
      <c r="D64" s="71"/>
      <c r="E64" s="86">
        <v>0</v>
      </c>
      <c r="F64" s="86">
        <v>724300</v>
      </c>
      <c r="G64" s="86">
        <v>724300</v>
      </c>
      <c r="H64" s="86">
        <v>0</v>
      </c>
      <c r="I64" s="29">
        <f t="shared" si="6"/>
        <v>0</v>
      </c>
      <c r="J64" s="96">
        <f t="shared" si="1"/>
        <v>0</v>
      </c>
      <c r="K64" s="96">
        <v>0</v>
      </c>
      <c r="L64" s="30">
        <f t="shared" si="2"/>
        <v>0</v>
      </c>
      <c r="M64" s="34">
        <f t="shared" si="3"/>
        <v>100</v>
      </c>
      <c r="N64" s="88"/>
      <c r="O64" s="87"/>
      <c r="P64" s="87"/>
      <c r="Q64" s="87"/>
      <c r="R64" s="87" t="s">
        <v>112</v>
      </c>
    </row>
    <row r="65" spans="2:18" s="5" customFormat="1" ht="20.100000000000001" customHeight="1" x14ac:dyDescent="0.15">
      <c r="B65" s="111"/>
      <c r="C65" s="71" t="s">
        <v>82</v>
      </c>
      <c r="D65" s="71"/>
      <c r="E65" s="86">
        <v>0</v>
      </c>
      <c r="F65" s="86">
        <v>0</v>
      </c>
      <c r="G65" s="86">
        <v>0</v>
      </c>
      <c r="H65" s="86">
        <v>0</v>
      </c>
      <c r="I65" s="29">
        <f t="shared" si="6"/>
        <v>0</v>
      </c>
      <c r="J65" s="96">
        <f t="shared" si="1"/>
        <v>0</v>
      </c>
      <c r="K65" s="96">
        <v>0</v>
      </c>
      <c r="L65" s="30">
        <f t="shared" si="2"/>
        <v>0</v>
      </c>
      <c r="M65" s="34">
        <f t="shared" si="3"/>
        <v>0</v>
      </c>
      <c r="N65" s="88"/>
      <c r="O65" s="87"/>
      <c r="P65" s="87"/>
      <c r="Q65" s="87"/>
      <c r="R65" s="87" t="s">
        <v>112</v>
      </c>
    </row>
    <row r="66" spans="2:18" s="5" customFormat="1" ht="20.100000000000001" customHeight="1" x14ac:dyDescent="0.15">
      <c r="B66" s="111"/>
      <c r="C66" s="71" t="s">
        <v>83</v>
      </c>
      <c r="D66" s="71"/>
      <c r="E66" s="86">
        <v>0</v>
      </c>
      <c r="F66" s="86">
        <v>0</v>
      </c>
      <c r="G66" s="86">
        <v>0</v>
      </c>
      <c r="H66" s="86">
        <v>0</v>
      </c>
      <c r="I66" s="29">
        <f t="shared" si="6"/>
        <v>0</v>
      </c>
      <c r="J66" s="96">
        <f t="shared" si="1"/>
        <v>0</v>
      </c>
      <c r="K66" s="96">
        <v>0</v>
      </c>
      <c r="L66" s="30">
        <f t="shared" si="2"/>
        <v>0</v>
      </c>
      <c r="M66" s="34">
        <f t="shared" si="3"/>
        <v>0</v>
      </c>
      <c r="N66" s="88"/>
      <c r="O66" s="87"/>
      <c r="P66" s="87"/>
      <c r="Q66" s="87"/>
      <c r="R66" s="87" t="s">
        <v>112</v>
      </c>
    </row>
    <row r="67" spans="2:18" s="10" customFormat="1" ht="20.100000000000001" customHeight="1" x14ac:dyDescent="0.15">
      <c r="B67" s="111"/>
      <c r="C67" s="71" t="s">
        <v>84</v>
      </c>
      <c r="D67" s="71"/>
      <c r="E67" s="86">
        <v>0</v>
      </c>
      <c r="F67" s="86">
        <v>0</v>
      </c>
      <c r="G67" s="86">
        <v>0</v>
      </c>
      <c r="H67" s="86">
        <v>0</v>
      </c>
      <c r="I67" s="29">
        <f t="shared" si="6"/>
        <v>0</v>
      </c>
      <c r="J67" s="96">
        <f t="shared" si="1"/>
        <v>0</v>
      </c>
      <c r="K67" s="96">
        <v>0</v>
      </c>
      <c r="L67" s="30">
        <f t="shared" si="2"/>
        <v>0</v>
      </c>
      <c r="M67" s="34">
        <f t="shared" si="3"/>
        <v>0</v>
      </c>
      <c r="N67" s="88"/>
      <c r="O67" s="87"/>
      <c r="P67" s="87"/>
      <c r="Q67" s="87"/>
      <c r="R67" s="87" t="s">
        <v>112</v>
      </c>
    </row>
    <row r="68" spans="2:18" s="5" customFormat="1" ht="20.100000000000001" customHeight="1" x14ac:dyDescent="0.15">
      <c r="B68" s="111"/>
      <c r="C68" s="71" t="s">
        <v>85</v>
      </c>
      <c r="D68" s="71"/>
      <c r="E68" s="86">
        <v>1578360000</v>
      </c>
      <c r="F68" s="86">
        <v>1645728461</v>
      </c>
      <c r="G68" s="86">
        <v>1620324375</v>
      </c>
      <c r="H68" s="86">
        <v>0</v>
      </c>
      <c r="I68" s="29">
        <f t="shared" si="6"/>
        <v>25404086</v>
      </c>
      <c r="J68" s="96">
        <f t="shared" si="1"/>
        <v>24646180</v>
      </c>
      <c r="K68" s="96">
        <v>757906</v>
      </c>
      <c r="L68" s="30">
        <f t="shared" si="2"/>
        <v>102.65873279860106</v>
      </c>
      <c r="M68" s="34">
        <f t="shared" si="3"/>
        <v>98.456362237026411</v>
      </c>
      <c r="N68" s="88"/>
      <c r="O68" s="87"/>
      <c r="P68" s="87"/>
      <c r="Q68" s="87"/>
      <c r="R68" s="87" t="s">
        <v>112</v>
      </c>
    </row>
    <row r="69" spans="2:18" s="5" customFormat="1" ht="20.100000000000001" customHeight="1" thickBot="1" x14ac:dyDescent="0.2">
      <c r="B69" s="35" t="s">
        <v>63</v>
      </c>
      <c r="C69" s="36"/>
      <c r="D69" s="36"/>
      <c r="E69" s="75">
        <v>2100000000</v>
      </c>
      <c r="F69" s="75">
        <v>16061457750</v>
      </c>
      <c r="G69" s="75">
        <v>1293455098</v>
      </c>
      <c r="H69" s="75">
        <v>233496440</v>
      </c>
      <c r="I69" s="37">
        <f t="shared" si="6"/>
        <v>14534506212</v>
      </c>
      <c r="J69" s="37">
        <f t="shared" si="1"/>
        <v>14534506212</v>
      </c>
      <c r="K69" s="37">
        <v>0</v>
      </c>
      <c r="L69" s="38">
        <f>IF(E69=0,0,+(G69/E69)*100)</f>
        <v>61.593099904761907</v>
      </c>
      <c r="M69" s="39">
        <f>IF(F69=0,0,+(G69/F69)*100)</f>
        <v>8.0531612891737669</v>
      </c>
      <c r="N69" s="88"/>
      <c r="O69" s="87"/>
      <c r="P69" s="87"/>
      <c r="Q69" s="87"/>
      <c r="R69" s="87" t="s">
        <v>112</v>
      </c>
    </row>
    <row r="70" spans="2:18" s="5" customFormat="1" ht="20.100000000000001" customHeight="1" x14ac:dyDescent="0.15">
      <c r="B70" s="113" t="s">
        <v>68</v>
      </c>
      <c r="C70" s="114"/>
      <c r="D70" s="115"/>
      <c r="E70" s="23">
        <f>SUM(E71:E72,E76:E77,E83)</f>
        <v>28043285000</v>
      </c>
      <c r="F70" s="23">
        <f>SUM(F71:F72,F76:F77,F83)</f>
        <v>0</v>
      </c>
      <c r="G70" s="23">
        <f>SUM(G71:G72,G76:G77,G83)</f>
        <v>0</v>
      </c>
      <c r="H70" s="23">
        <f>SUM(H71:H72,H76:H77,H83)</f>
        <v>0</v>
      </c>
      <c r="I70" s="23">
        <f t="shared" si="6"/>
        <v>0</v>
      </c>
      <c r="J70" s="94">
        <f t="shared" si="1"/>
        <v>0</v>
      </c>
      <c r="K70" s="94">
        <f>SUM(K71:K72,K76:K77,K83)</f>
        <v>0</v>
      </c>
      <c r="L70" s="24">
        <f>IF(E70=0,0,+(G70/E70)*100)</f>
        <v>0</v>
      </c>
      <c r="M70" s="26">
        <f>IF(F70=0,0,+(G70/F70)*100)</f>
        <v>0</v>
      </c>
      <c r="N70" s="88" t="str">
        <f>IF(E70=SUM(E71,E72,E76,E77,E83),"","err")</f>
        <v/>
      </c>
      <c r="O70" s="87" t="str">
        <f t="shared" ref="O70:Q70" si="17">IF(F70=SUM(F71,F72,F76,F77,F83),"","err")</f>
        <v/>
      </c>
      <c r="P70" s="87" t="str">
        <f t="shared" si="17"/>
        <v/>
      </c>
      <c r="Q70" s="87" t="str">
        <f t="shared" si="17"/>
        <v/>
      </c>
      <c r="R70" s="87" t="s">
        <v>112</v>
      </c>
    </row>
    <row r="71" spans="2:18" s="5" customFormat="1" ht="20.100000000000001" customHeight="1" x14ac:dyDescent="0.15">
      <c r="B71" s="32" t="s">
        <v>64</v>
      </c>
      <c r="C71" s="11"/>
      <c r="D71" s="11"/>
      <c r="E71" s="76">
        <v>22943285000</v>
      </c>
      <c r="F71" s="76">
        <v>0</v>
      </c>
      <c r="G71" s="76">
        <v>0</v>
      </c>
      <c r="H71" s="76">
        <v>0</v>
      </c>
      <c r="I71" s="27">
        <f t="shared" si="6"/>
        <v>0</v>
      </c>
      <c r="J71" s="95">
        <f t="shared" si="1"/>
        <v>0</v>
      </c>
      <c r="K71" s="95">
        <v>0</v>
      </c>
      <c r="L71" s="28">
        <f>IF(E71=0,0,+(G71/E71)*100)</f>
        <v>0</v>
      </c>
      <c r="M71" s="33">
        <f>IF(F71=0,0,+(G71/F71)*100)</f>
        <v>0</v>
      </c>
      <c r="N71" s="88"/>
      <c r="O71" s="87"/>
      <c r="P71" s="87"/>
      <c r="Q71" s="87"/>
      <c r="R71" s="87" t="s">
        <v>112</v>
      </c>
    </row>
    <row r="72" spans="2:18" s="5" customFormat="1" ht="20.100000000000001" customHeight="1" x14ac:dyDescent="0.15">
      <c r="B72" s="32" t="s">
        <v>69</v>
      </c>
      <c r="C72" s="11"/>
      <c r="D72" s="11"/>
      <c r="E72" s="27">
        <f>SUM(E73:E75)</f>
        <v>5100000000</v>
      </c>
      <c r="F72" s="27">
        <f>SUM(F73:F75)</f>
        <v>0</v>
      </c>
      <c r="G72" s="27">
        <f>SUM(G73:G75)</f>
        <v>0</v>
      </c>
      <c r="H72" s="27">
        <f>SUM(H73:H75)</f>
        <v>0</v>
      </c>
      <c r="I72" s="27">
        <f t="shared" si="6"/>
        <v>0</v>
      </c>
      <c r="J72" s="95">
        <f t="shared" ref="J72:J87" si="18">I72-K72</f>
        <v>0</v>
      </c>
      <c r="K72" s="95">
        <f>SUM(K73:K75)</f>
        <v>0</v>
      </c>
      <c r="L72" s="28">
        <f t="shared" ref="L72:L87" si="19">IF(E72=0,0,+G72/E72)*100</f>
        <v>0</v>
      </c>
      <c r="M72" s="33">
        <f t="shared" ref="M72:M87" si="20">IF(F72=0,0,+((G72/F72)*100))</f>
        <v>0</v>
      </c>
      <c r="N72" s="88" t="str">
        <f>IF(E72=SUM(E73:E75),"","err")</f>
        <v/>
      </c>
      <c r="O72" s="87" t="str">
        <f t="shared" ref="O72:Q72" si="21">IF(F72=SUM(F73:F75),"","err")</f>
        <v/>
      </c>
      <c r="P72" s="87" t="str">
        <f t="shared" si="21"/>
        <v/>
      </c>
      <c r="Q72" s="87" t="str">
        <f t="shared" si="21"/>
        <v/>
      </c>
      <c r="R72" s="87" t="s">
        <v>112</v>
      </c>
    </row>
    <row r="73" spans="2:18" s="5" customFormat="1" ht="20.100000000000001" customHeight="1" x14ac:dyDescent="0.15">
      <c r="B73" s="107"/>
      <c r="C73" s="12" t="s">
        <v>48</v>
      </c>
      <c r="D73" s="12"/>
      <c r="E73" s="86">
        <v>2000000000</v>
      </c>
      <c r="F73" s="86">
        <v>0</v>
      </c>
      <c r="G73" s="86">
        <v>0</v>
      </c>
      <c r="H73" s="86">
        <v>0</v>
      </c>
      <c r="I73" s="29">
        <f t="shared" si="6"/>
        <v>0</v>
      </c>
      <c r="J73" s="96">
        <f t="shared" si="18"/>
        <v>0</v>
      </c>
      <c r="K73" s="96">
        <v>0</v>
      </c>
      <c r="L73" s="30">
        <f t="shared" si="19"/>
        <v>0</v>
      </c>
      <c r="M73" s="34">
        <f t="shared" si="20"/>
        <v>0</v>
      </c>
      <c r="N73" s="88"/>
      <c r="O73" s="87"/>
      <c r="P73" s="87"/>
      <c r="Q73" s="87"/>
      <c r="R73" s="87" t="s">
        <v>112</v>
      </c>
    </row>
    <row r="74" spans="2:18" s="5" customFormat="1" ht="20.100000000000001" customHeight="1" x14ac:dyDescent="0.15">
      <c r="B74" s="111"/>
      <c r="C74" s="12" t="s">
        <v>43</v>
      </c>
      <c r="D74" s="12"/>
      <c r="E74" s="86">
        <v>3100000000</v>
      </c>
      <c r="F74" s="86">
        <v>0</v>
      </c>
      <c r="G74" s="86">
        <v>0</v>
      </c>
      <c r="H74" s="86">
        <v>0</v>
      </c>
      <c r="I74" s="29">
        <f t="shared" si="6"/>
        <v>0</v>
      </c>
      <c r="J74" s="96">
        <f t="shared" si="18"/>
        <v>0</v>
      </c>
      <c r="K74" s="96">
        <v>0</v>
      </c>
      <c r="L74" s="30">
        <f t="shared" si="19"/>
        <v>0</v>
      </c>
      <c r="M74" s="34">
        <f t="shared" si="20"/>
        <v>0</v>
      </c>
      <c r="N74" s="88"/>
      <c r="O74" s="87"/>
      <c r="P74" s="87"/>
      <c r="Q74" s="87"/>
      <c r="R74" s="87" t="s">
        <v>112</v>
      </c>
    </row>
    <row r="75" spans="2:18" s="5" customFormat="1" ht="20.100000000000001" customHeight="1" x14ac:dyDescent="0.15">
      <c r="B75" s="108"/>
      <c r="C75" s="12" t="s">
        <v>44</v>
      </c>
      <c r="D75" s="12"/>
      <c r="E75" s="86">
        <v>0</v>
      </c>
      <c r="F75" s="86">
        <v>0</v>
      </c>
      <c r="G75" s="86">
        <v>0</v>
      </c>
      <c r="H75" s="86">
        <v>0</v>
      </c>
      <c r="I75" s="29">
        <f t="shared" si="6"/>
        <v>0</v>
      </c>
      <c r="J75" s="96">
        <f t="shared" si="18"/>
        <v>0</v>
      </c>
      <c r="K75" s="96">
        <v>0</v>
      </c>
      <c r="L75" s="30">
        <f t="shared" si="19"/>
        <v>0</v>
      </c>
      <c r="M75" s="34">
        <f t="shared" si="20"/>
        <v>0</v>
      </c>
      <c r="N75" s="88"/>
      <c r="O75" s="87"/>
      <c r="P75" s="87"/>
      <c r="Q75" s="87"/>
      <c r="R75" s="87" t="s">
        <v>112</v>
      </c>
    </row>
    <row r="76" spans="2:18" s="5" customFormat="1" ht="20.100000000000001" customHeight="1" x14ac:dyDescent="0.15">
      <c r="B76" s="55" t="s">
        <v>70</v>
      </c>
      <c r="C76" s="56"/>
      <c r="D76" s="56"/>
      <c r="E76" s="72">
        <v>0</v>
      </c>
      <c r="F76" s="72">
        <v>0</v>
      </c>
      <c r="G76" s="72">
        <v>0</v>
      </c>
      <c r="H76" s="72">
        <v>0</v>
      </c>
      <c r="I76" s="57">
        <f>F76-G76-H76</f>
        <v>0</v>
      </c>
      <c r="J76" s="97">
        <f t="shared" si="18"/>
        <v>0</v>
      </c>
      <c r="K76" s="97">
        <v>0</v>
      </c>
      <c r="L76" s="58">
        <f>IF(E76=0,0,+G76/E76)*100</f>
        <v>0</v>
      </c>
      <c r="M76" s="59">
        <f>IF(F76=0,0,+((G76/F76)*100))</f>
        <v>0</v>
      </c>
      <c r="N76" s="88"/>
      <c r="O76" s="87"/>
      <c r="P76" s="87"/>
      <c r="Q76" s="87"/>
      <c r="R76" s="87" t="s">
        <v>112</v>
      </c>
    </row>
    <row r="77" spans="2:18" s="5" customFormat="1" ht="20.100000000000001" customHeight="1" x14ac:dyDescent="0.15">
      <c r="B77" s="32" t="s">
        <v>71</v>
      </c>
      <c r="C77" s="11"/>
      <c r="D77" s="11"/>
      <c r="E77" s="27">
        <f>SUM(E78:E82)</f>
        <v>0</v>
      </c>
      <c r="F77" s="27">
        <f>SUM(F78:F82)</f>
        <v>0</v>
      </c>
      <c r="G77" s="27">
        <f>SUM(G78:G82)</f>
        <v>0</v>
      </c>
      <c r="H77" s="27">
        <f>SUM(H78:H82)</f>
        <v>0</v>
      </c>
      <c r="I77" s="27">
        <f t="shared" si="6"/>
        <v>0</v>
      </c>
      <c r="J77" s="95">
        <f t="shared" si="18"/>
        <v>0</v>
      </c>
      <c r="K77" s="95">
        <f>SUM(K78:K82)</f>
        <v>0</v>
      </c>
      <c r="L77" s="28">
        <f t="shared" si="19"/>
        <v>0</v>
      </c>
      <c r="M77" s="33">
        <f t="shared" si="20"/>
        <v>0</v>
      </c>
      <c r="N77" s="88" t="str">
        <f>IF(E77=SUM(E78:E82),"","err")</f>
        <v/>
      </c>
      <c r="O77" s="87" t="str">
        <f t="shared" ref="O77:Q77" si="22">IF(F77=SUM(F78:F82),"","err")</f>
        <v/>
      </c>
      <c r="P77" s="87" t="str">
        <f t="shared" si="22"/>
        <v/>
      </c>
      <c r="Q77" s="87" t="str">
        <f t="shared" si="22"/>
        <v/>
      </c>
      <c r="R77" s="87" t="s">
        <v>112</v>
      </c>
    </row>
    <row r="78" spans="2:18" s="5" customFormat="1" ht="20.100000000000001" customHeight="1" x14ac:dyDescent="0.15">
      <c r="B78" s="107"/>
      <c r="C78" s="12" t="s">
        <v>45</v>
      </c>
      <c r="D78" s="12"/>
      <c r="E78" s="86">
        <v>0</v>
      </c>
      <c r="F78" s="86">
        <v>0</v>
      </c>
      <c r="G78" s="86">
        <v>0</v>
      </c>
      <c r="H78" s="86">
        <v>0</v>
      </c>
      <c r="I78" s="29">
        <f t="shared" ref="I78:I87" si="23">F78-G78-H78</f>
        <v>0</v>
      </c>
      <c r="J78" s="96">
        <f t="shared" si="18"/>
        <v>0</v>
      </c>
      <c r="K78" s="96">
        <v>0</v>
      </c>
      <c r="L78" s="30">
        <f t="shared" si="19"/>
        <v>0</v>
      </c>
      <c r="M78" s="34">
        <f t="shared" si="20"/>
        <v>0</v>
      </c>
      <c r="N78" s="88"/>
      <c r="O78" s="87"/>
      <c r="P78" s="87"/>
      <c r="Q78" s="87"/>
      <c r="R78" s="87" t="s">
        <v>112</v>
      </c>
    </row>
    <row r="79" spans="2:18" s="5" customFormat="1" ht="20.100000000000001" customHeight="1" x14ac:dyDescent="0.15">
      <c r="B79" s="111"/>
      <c r="C79" s="12" t="s">
        <v>46</v>
      </c>
      <c r="D79" s="12"/>
      <c r="E79" s="86">
        <v>0</v>
      </c>
      <c r="F79" s="86">
        <v>0</v>
      </c>
      <c r="G79" s="86">
        <v>0</v>
      </c>
      <c r="H79" s="86">
        <v>0</v>
      </c>
      <c r="I79" s="29">
        <f t="shared" si="23"/>
        <v>0</v>
      </c>
      <c r="J79" s="96">
        <f t="shared" si="18"/>
        <v>0</v>
      </c>
      <c r="K79" s="96">
        <v>0</v>
      </c>
      <c r="L79" s="30">
        <f t="shared" si="19"/>
        <v>0</v>
      </c>
      <c r="M79" s="34">
        <f t="shared" si="20"/>
        <v>0</v>
      </c>
      <c r="N79" s="88"/>
      <c r="O79" s="87"/>
      <c r="P79" s="87"/>
      <c r="Q79" s="87"/>
      <c r="R79" s="87" t="s">
        <v>112</v>
      </c>
    </row>
    <row r="80" spans="2:18" s="5" customFormat="1" ht="20.100000000000001" customHeight="1" x14ac:dyDescent="0.15">
      <c r="B80" s="111"/>
      <c r="C80" s="12" t="s">
        <v>67</v>
      </c>
      <c r="D80" s="12"/>
      <c r="E80" s="86">
        <v>0</v>
      </c>
      <c r="F80" s="86">
        <v>0</v>
      </c>
      <c r="G80" s="86">
        <v>0</v>
      </c>
      <c r="H80" s="86">
        <v>0</v>
      </c>
      <c r="I80" s="29">
        <f t="shared" si="23"/>
        <v>0</v>
      </c>
      <c r="J80" s="96">
        <f t="shared" si="18"/>
        <v>0</v>
      </c>
      <c r="K80" s="96">
        <v>0</v>
      </c>
      <c r="L80" s="30">
        <f t="shared" si="19"/>
        <v>0</v>
      </c>
      <c r="M80" s="34">
        <f t="shared" si="20"/>
        <v>0</v>
      </c>
      <c r="N80" s="88"/>
      <c r="O80" s="87"/>
      <c r="P80" s="87"/>
      <c r="Q80" s="87"/>
      <c r="R80" s="87" t="s">
        <v>112</v>
      </c>
    </row>
    <row r="81" spans="2:18" s="5" customFormat="1" ht="20.100000000000001" customHeight="1" x14ac:dyDescent="0.15">
      <c r="B81" s="111"/>
      <c r="C81" s="12" t="s">
        <v>51</v>
      </c>
      <c r="D81" s="12"/>
      <c r="E81" s="86">
        <v>0</v>
      </c>
      <c r="F81" s="86">
        <v>0</v>
      </c>
      <c r="G81" s="86">
        <v>0</v>
      </c>
      <c r="H81" s="86">
        <v>0</v>
      </c>
      <c r="I81" s="29">
        <f t="shared" si="23"/>
        <v>0</v>
      </c>
      <c r="J81" s="96">
        <f t="shared" si="18"/>
        <v>0</v>
      </c>
      <c r="K81" s="96">
        <v>0</v>
      </c>
      <c r="L81" s="30">
        <f t="shared" si="19"/>
        <v>0</v>
      </c>
      <c r="M81" s="34">
        <f t="shared" si="20"/>
        <v>0</v>
      </c>
      <c r="N81" s="88"/>
      <c r="O81" s="87"/>
      <c r="P81" s="87"/>
      <c r="Q81" s="87"/>
      <c r="R81" s="87" t="s">
        <v>112</v>
      </c>
    </row>
    <row r="82" spans="2:18" s="5" customFormat="1" ht="20.100000000000001" customHeight="1" x14ac:dyDescent="0.15">
      <c r="B82" s="108"/>
      <c r="C82" s="12" t="s">
        <v>47</v>
      </c>
      <c r="D82" s="12"/>
      <c r="E82" s="86">
        <v>0</v>
      </c>
      <c r="F82" s="86">
        <v>0</v>
      </c>
      <c r="G82" s="86">
        <v>0</v>
      </c>
      <c r="H82" s="86">
        <v>0</v>
      </c>
      <c r="I82" s="29">
        <f t="shared" si="23"/>
        <v>0</v>
      </c>
      <c r="J82" s="96">
        <f t="shared" si="18"/>
        <v>0</v>
      </c>
      <c r="K82" s="96">
        <v>0</v>
      </c>
      <c r="L82" s="30">
        <f t="shared" si="19"/>
        <v>0</v>
      </c>
      <c r="M82" s="34">
        <f t="shared" si="20"/>
        <v>0</v>
      </c>
      <c r="N82" s="88"/>
      <c r="O82" s="87"/>
      <c r="P82" s="87"/>
      <c r="Q82" s="87"/>
      <c r="R82" s="87" t="s">
        <v>112</v>
      </c>
    </row>
    <row r="83" spans="2:18" s="5" customFormat="1" ht="21.75" customHeight="1" x14ac:dyDescent="0.15">
      <c r="B83" s="32" t="s">
        <v>72</v>
      </c>
      <c r="C83" s="11"/>
      <c r="D83" s="11"/>
      <c r="E83" s="27">
        <f>SUM(E84:E87)</f>
        <v>0</v>
      </c>
      <c r="F83" s="27">
        <f>SUM(F84:F87)</f>
        <v>0</v>
      </c>
      <c r="G83" s="27">
        <f>SUM(G84:G87)</f>
        <v>0</v>
      </c>
      <c r="H83" s="27">
        <f>SUM(H84:H87)</f>
        <v>0</v>
      </c>
      <c r="I83" s="27">
        <f t="shared" si="23"/>
        <v>0</v>
      </c>
      <c r="J83" s="95">
        <f t="shared" si="18"/>
        <v>0</v>
      </c>
      <c r="K83" s="95">
        <f>SUM(K84:K87)</f>
        <v>0</v>
      </c>
      <c r="L83" s="28">
        <f t="shared" si="19"/>
        <v>0</v>
      </c>
      <c r="M83" s="33">
        <f t="shared" si="20"/>
        <v>0</v>
      </c>
      <c r="N83" s="88" t="str">
        <f>IF(E83=SUM(E84:E87),"","err")</f>
        <v/>
      </c>
      <c r="O83" s="87" t="str">
        <f t="shared" ref="O83:Q83" si="24">IF(F83=SUM(F84:F87),"","err")</f>
        <v/>
      </c>
      <c r="P83" s="87" t="str">
        <f t="shared" si="24"/>
        <v/>
      </c>
      <c r="Q83" s="87" t="str">
        <f t="shared" si="24"/>
        <v/>
      </c>
      <c r="R83" s="87" t="s">
        <v>112</v>
      </c>
    </row>
    <row r="84" spans="2:18" s="5" customFormat="1" ht="21.75" customHeight="1" x14ac:dyDescent="0.15">
      <c r="B84" s="107"/>
      <c r="C84" s="12" t="s">
        <v>52</v>
      </c>
      <c r="D84" s="12"/>
      <c r="E84" s="31">
        <v>0</v>
      </c>
      <c r="F84" s="31">
        <v>0</v>
      </c>
      <c r="G84" s="31">
        <v>0</v>
      </c>
      <c r="H84" s="31">
        <v>0</v>
      </c>
      <c r="I84" s="29">
        <f t="shared" si="23"/>
        <v>0</v>
      </c>
      <c r="J84" s="96">
        <f t="shared" si="18"/>
        <v>0</v>
      </c>
      <c r="K84" s="96">
        <v>0</v>
      </c>
      <c r="L84" s="30">
        <f t="shared" si="19"/>
        <v>0</v>
      </c>
      <c r="M84" s="34">
        <f t="shared" si="20"/>
        <v>0</v>
      </c>
      <c r="N84" s="88"/>
      <c r="O84" s="87"/>
      <c r="P84" s="87"/>
      <c r="Q84" s="87"/>
      <c r="R84" s="87" t="s">
        <v>112</v>
      </c>
    </row>
    <row r="85" spans="2:18" ht="21.75" customHeight="1" x14ac:dyDescent="0.15">
      <c r="B85" s="111"/>
      <c r="C85" s="60" t="s">
        <v>73</v>
      </c>
      <c r="D85" s="60"/>
      <c r="E85" s="61">
        <v>0</v>
      </c>
      <c r="F85" s="61">
        <v>0</v>
      </c>
      <c r="G85" s="61">
        <v>0</v>
      </c>
      <c r="H85" s="61">
        <v>0</v>
      </c>
      <c r="I85" s="62">
        <f t="shared" si="23"/>
        <v>0</v>
      </c>
      <c r="J85" s="99">
        <f t="shared" si="18"/>
        <v>0</v>
      </c>
      <c r="K85" s="99">
        <v>0</v>
      </c>
      <c r="L85" s="63">
        <f t="shared" si="19"/>
        <v>0</v>
      </c>
      <c r="M85" s="64">
        <f t="shared" si="20"/>
        <v>0</v>
      </c>
      <c r="N85" s="88"/>
      <c r="O85" s="87"/>
      <c r="P85" s="87"/>
      <c r="Q85" s="87"/>
      <c r="R85" s="87" t="s">
        <v>112</v>
      </c>
    </row>
    <row r="86" spans="2:18" ht="21.75" customHeight="1" x14ac:dyDescent="0.15">
      <c r="B86" s="111"/>
      <c r="C86" s="12" t="s">
        <v>74</v>
      </c>
      <c r="D86" s="12"/>
      <c r="E86" s="31">
        <v>0</v>
      </c>
      <c r="F86" s="31">
        <v>0</v>
      </c>
      <c r="G86" s="31">
        <v>0</v>
      </c>
      <c r="H86" s="31">
        <v>0</v>
      </c>
      <c r="I86" s="29">
        <f t="shared" si="23"/>
        <v>0</v>
      </c>
      <c r="J86" s="96">
        <f t="shared" si="18"/>
        <v>0</v>
      </c>
      <c r="K86" s="96">
        <v>0</v>
      </c>
      <c r="L86" s="30">
        <f t="shared" si="19"/>
        <v>0</v>
      </c>
      <c r="M86" s="34">
        <f t="shared" si="20"/>
        <v>0</v>
      </c>
      <c r="N86" s="88"/>
      <c r="O86" s="87"/>
      <c r="P86" s="87"/>
      <c r="Q86" s="87"/>
      <c r="R86" s="87" t="s">
        <v>112</v>
      </c>
    </row>
    <row r="87" spans="2:18" ht="21.75" customHeight="1" thickBot="1" x14ac:dyDescent="0.2">
      <c r="B87" s="112"/>
      <c r="C87" s="15" t="s">
        <v>75</v>
      </c>
      <c r="D87" s="15"/>
      <c r="E87" s="65">
        <v>0</v>
      </c>
      <c r="F87" s="65">
        <v>0</v>
      </c>
      <c r="G87" s="65">
        <v>0</v>
      </c>
      <c r="H87" s="65">
        <v>0</v>
      </c>
      <c r="I87" s="66">
        <f t="shared" si="23"/>
        <v>0</v>
      </c>
      <c r="J87" s="66">
        <f t="shared" si="18"/>
        <v>0</v>
      </c>
      <c r="K87" s="66">
        <v>0</v>
      </c>
      <c r="L87" s="67">
        <f t="shared" si="19"/>
        <v>0</v>
      </c>
      <c r="M87" s="68">
        <f t="shared" si="20"/>
        <v>0</v>
      </c>
      <c r="N87" s="88"/>
      <c r="O87" s="87"/>
      <c r="P87" s="87"/>
      <c r="Q87" s="87"/>
      <c r="R87" s="87" t="s">
        <v>112</v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zoomScaleNormal="100" workbookViewId="0">
      <pane xSplit="4" ySplit="6" topLeftCell="E7" activePane="bottomRight" state="frozen"/>
      <selection activeCell="G18" sqref="G18"/>
      <selection pane="topRight" activeCell="G18" sqref="G18"/>
      <selection pane="bottomLeft" activeCell="G18" sqref="G18"/>
      <selection pane="bottomRight" activeCell="B5" sqref="B5"/>
    </sheetView>
  </sheetViews>
  <sheetFormatPr defaultRowHeight="12" x14ac:dyDescent="0.15"/>
  <cols>
    <col min="1" max="3" width="1.77734375" style="3" customWidth="1"/>
    <col min="4" max="4" width="18.77734375" style="3" customWidth="1"/>
    <col min="5" max="11" width="13.77734375" style="3" customWidth="1"/>
    <col min="12" max="13" width="9" style="3" customWidth="1"/>
    <col min="14" max="18" width="4.5546875" style="3" customWidth="1"/>
    <col min="19" max="16384" width="8.88671875" style="3"/>
  </cols>
  <sheetData>
    <row r="1" spans="1:18" x14ac:dyDescent="0.15">
      <c r="B1" s="6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1:18" ht="28.5" customHeight="1" x14ac:dyDescent="0.15">
      <c r="B2" s="118" t="s">
        <v>116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8" ht="22.5" customHeight="1" x14ac:dyDescent="0.15">
      <c r="B3" s="8"/>
      <c r="C3" s="7"/>
      <c r="D3" s="7"/>
      <c r="E3" s="2"/>
      <c r="F3" s="2"/>
      <c r="G3" s="2"/>
      <c r="H3" s="2"/>
      <c r="J3" s="106"/>
      <c r="K3" s="42" t="s">
        <v>57</v>
      </c>
      <c r="L3" s="123" t="s">
        <v>113</v>
      </c>
      <c r="M3" s="124"/>
    </row>
    <row r="4" spans="1:18" s="4" customFormat="1" ht="18.75" customHeight="1" thickBot="1" x14ac:dyDescent="0.2">
      <c r="B4" s="127" t="s">
        <v>117</v>
      </c>
      <c r="C4" s="127"/>
      <c r="D4" s="127"/>
      <c r="E4" s="1"/>
      <c r="F4" s="1"/>
      <c r="G4" s="1"/>
      <c r="H4" s="1"/>
      <c r="I4" s="1"/>
      <c r="J4" s="1"/>
      <c r="K4" s="1"/>
      <c r="L4" s="126" t="s">
        <v>61</v>
      </c>
      <c r="M4" s="126"/>
      <c r="N4" s="4">
        <f>COUNTIF(N7:R105,"err")</f>
        <v>0</v>
      </c>
    </row>
    <row r="5" spans="1:18" s="5" customFormat="1" ht="20.100000000000001" customHeight="1" x14ac:dyDescent="0.15">
      <c r="B5" s="19"/>
      <c r="C5" s="20"/>
      <c r="D5" s="25" t="s">
        <v>19</v>
      </c>
      <c r="E5" s="43" t="s">
        <v>6</v>
      </c>
      <c r="F5" s="43" t="s">
        <v>1</v>
      </c>
      <c r="G5" s="44" t="s">
        <v>5</v>
      </c>
      <c r="H5" s="43" t="s">
        <v>20</v>
      </c>
      <c r="I5" s="103" t="s">
        <v>108</v>
      </c>
      <c r="J5" s="104"/>
      <c r="K5" s="103"/>
      <c r="L5" s="109" t="s">
        <v>60</v>
      </c>
      <c r="M5" s="110"/>
      <c r="N5" s="89" t="s">
        <v>102</v>
      </c>
      <c r="O5" s="90"/>
      <c r="P5" s="90"/>
      <c r="Q5" s="90"/>
      <c r="R5" s="90"/>
    </row>
    <row r="6" spans="1:18" s="5" customFormat="1" ht="26.25" customHeight="1" thickBot="1" x14ac:dyDescent="0.2">
      <c r="B6" s="45" t="s">
        <v>21</v>
      </c>
      <c r="C6" s="46"/>
      <c r="D6" s="47"/>
      <c r="E6" s="48" t="s">
        <v>22</v>
      </c>
      <c r="F6" s="48" t="s">
        <v>23</v>
      </c>
      <c r="G6" s="48" t="s">
        <v>24</v>
      </c>
      <c r="H6" s="48" t="s">
        <v>25</v>
      </c>
      <c r="I6" s="105" t="s">
        <v>109</v>
      </c>
      <c r="J6" s="105" t="s">
        <v>110</v>
      </c>
      <c r="K6" s="105" t="s">
        <v>111</v>
      </c>
      <c r="L6" s="17" t="s">
        <v>58</v>
      </c>
      <c r="M6" s="18" t="s">
        <v>59</v>
      </c>
      <c r="N6" s="89" t="s">
        <v>103</v>
      </c>
      <c r="O6" s="90" t="s">
        <v>104</v>
      </c>
      <c r="P6" s="90" t="s">
        <v>105</v>
      </c>
      <c r="Q6" s="90" t="s">
        <v>100</v>
      </c>
      <c r="R6" s="90" t="s">
        <v>101</v>
      </c>
    </row>
    <row r="7" spans="1:18" s="9" customFormat="1" ht="20.100000000000001" customHeight="1" thickBot="1" x14ac:dyDescent="0.2">
      <c r="A7" s="52"/>
      <c r="B7" s="119" t="s">
        <v>62</v>
      </c>
      <c r="C7" s="120"/>
      <c r="D7" s="120"/>
      <c r="E7" s="49">
        <f>E8+E48</f>
        <v>5127867000</v>
      </c>
      <c r="F7" s="49">
        <f>F8+F48</f>
        <v>10791529955</v>
      </c>
      <c r="G7" s="49">
        <f>G8+G48</f>
        <v>3487015530</v>
      </c>
      <c r="H7" s="49">
        <f>H8+H48</f>
        <v>270129418</v>
      </c>
      <c r="I7" s="49">
        <f>F7-G7-H7</f>
        <v>7034385007</v>
      </c>
      <c r="J7" s="49">
        <f>I7-K7</f>
        <v>6933198307</v>
      </c>
      <c r="K7" s="49">
        <f>K8+K48</f>
        <v>101186700</v>
      </c>
      <c r="L7" s="50">
        <f>IF(E7=0,0,+(G7/E7)*100)</f>
        <v>68.001286499825369</v>
      </c>
      <c r="M7" s="51">
        <f>IF(F7=0,0,+(G7/F7)*100)</f>
        <v>32.312522362821909</v>
      </c>
      <c r="N7" s="88" t="s">
        <v>112</v>
      </c>
      <c r="O7" s="87" t="s">
        <v>112</v>
      </c>
      <c r="P7" s="87" t="s">
        <v>112</v>
      </c>
      <c r="Q7" s="87" t="s">
        <v>112</v>
      </c>
      <c r="R7" s="87" t="s">
        <v>112</v>
      </c>
    </row>
    <row r="8" spans="1:18" s="9" customFormat="1" ht="20.100000000000001" customHeight="1" x14ac:dyDescent="0.15">
      <c r="B8" s="121" t="s">
        <v>41</v>
      </c>
      <c r="C8" s="122"/>
      <c r="D8" s="122"/>
      <c r="E8" s="22">
        <f>E9+E12+E21+E26+E36+E41</f>
        <v>2992867000</v>
      </c>
      <c r="F8" s="22">
        <f>F9+F12+F21+F26+F36+F41</f>
        <v>1883358070</v>
      </c>
      <c r="G8" s="22">
        <f>G9+G12+G21+G26+G36+G41</f>
        <v>1866931370</v>
      </c>
      <c r="H8" s="22">
        <f>H9+H12+H21+H26+H36+H41</f>
        <v>0</v>
      </c>
      <c r="I8" s="22">
        <f>F8-G8-H8</f>
        <v>16426700</v>
      </c>
      <c r="J8" s="22">
        <f t="shared" ref="J8:J71" si="0">I8-K8</f>
        <v>0</v>
      </c>
      <c r="K8" s="22">
        <f>K9+K12+K21+K26+K36+K41</f>
        <v>16426700</v>
      </c>
      <c r="L8" s="53">
        <f t="shared" ref="L8:L68" si="1">IF(E8=0,0,+(G8/E8)*100)</f>
        <v>62.379362998756719</v>
      </c>
      <c r="M8" s="54">
        <f t="shared" ref="M8:M68" si="2">IF(F8=0,0,+(G8/F8)*100)</f>
        <v>99.12779729666596</v>
      </c>
      <c r="N8" s="88" t="s">
        <v>112</v>
      </c>
      <c r="O8" s="87" t="s">
        <v>112</v>
      </c>
      <c r="P8" s="87" t="s">
        <v>112</v>
      </c>
      <c r="Q8" s="87" t="s">
        <v>112</v>
      </c>
      <c r="R8" s="87" t="s">
        <v>112</v>
      </c>
    </row>
    <row r="9" spans="1:18" s="9" customFormat="1" ht="20.100000000000001" customHeight="1" x14ac:dyDescent="0.15">
      <c r="B9" s="32" t="s">
        <v>26</v>
      </c>
      <c r="C9" s="11"/>
      <c r="D9" s="11"/>
      <c r="E9" s="27">
        <f>SUM(E10:E11)</f>
        <v>0</v>
      </c>
      <c r="F9" s="27">
        <f>SUM(F10:F11)</f>
        <v>0</v>
      </c>
      <c r="G9" s="27">
        <f>SUM(G10:G11)</f>
        <v>0</v>
      </c>
      <c r="H9" s="27">
        <f>SUM(H10:H11)</f>
        <v>0</v>
      </c>
      <c r="I9" s="27">
        <f>F9-G9-H9</f>
        <v>0</v>
      </c>
      <c r="J9" s="95">
        <f t="shared" si="0"/>
        <v>0</v>
      </c>
      <c r="K9" s="95">
        <f>SUM(K10:K11)</f>
        <v>0</v>
      </c>
      <c r="L9" s="28">
        <f t="shared" si="1"/>
        <v>0</v>
      </c>
      <c r="M9" s="33">
        <f t="shared" si="2"/>
        <v>0</v>
      </c>
      <c r="N9" s="88" t="s">
        <v>112</v>
      </c>
      <c r="O9" s="87" t="s">
        <v>112</v>
      </c>
      <c r="P9" s="87" t="s">
        <v>112</v>
      </c>
      <c r="Q9" s="87" t="s">
        <v>112</v>
      </c>
      <c r="R9" s="87" t="s">
        <v>112</v>
      </c>
    </row>
    <row r="10" spans="1:18" s="9" customFormat="1" ht="20.100000000000001" customHeight="1" x14ac:dyDescent="0.15">
      <c r="B10" s="107"/>
      <c r="C10" s="12" t="s">
        <v>27</v>
      </c>
      <c r="D10" s="12"/>
      <c r="E10" s="21">
        <v>0</v>
      </c>
      <c r="F10" s="86">
        <v>0</v>
      </c>
      <c r="G10" s="86">
        <v>0</v>
      </c>
      <c r="H10" s="86">
        <v>0</v>
      </c>
      <c r="I10" s="29">
        <f>F10-G10-H10</f>
        <v>0</v>
      </c>
      <c r="J10" s="96">
        <f t="shared" si="0"/>
        <v>0</v>
      </c>
      <c r="K10" s="96">
        <v>0</v>
      </c>
      <c r="L10" s="30">
        <f t="shared" si="1"/>
        <v>0</v>
      </c>
      <c r="M10" s="34">
        <f t="shared" si="2"/>
        <v>0</v>
      </c>
      <c r="N10" s="88" t="s">
        <v>112</v>
      </c>
      <c r="O10" s="87" t="s">
        <v>112</v>
      </c>
      <c r="P10" s="87" t="s">
        <v>112</v>
      </c>
      <c r="Q10" s="87" t="s">
        <v>112</v>
      </c>
      <c r="R10" s="87" t="s">
        <v>112</v>
      </c>
    </row>
    <row r="11" spans="1:18" s="9" customFormat="1" ht="20.100000000000001" customHeight="1" x14ac:dyDescent="0.15">
      <c r="B11" s="108"/>
      <c r="C11" s="12" t="s">
        <v>28</v>
      </c>
      <c r="D11" s="12"/>
      <c r="E11" s="86">
        <v>0</v>
      </c>
      <c r="F11" s="86">
        <v>0</v>
      </c>
      <c r="G11" s="86">
        <v>0</v>
      </c>
      <c r="H11" s="86">
        <v>0</v>
      </c>
      <c r="I11" s="29">
        <f t="shared" ref="I11:I77" si="3">F11-G11-H11</f>
        <v>0</v>
      </c>
      <c r="J11" s="96">
        <f t="shared" si="0"/>
        <v>0</v>
      </c>
      <c r="K11" s="96">
        <v>0</v>
      </c>
      <c r="L11" s="30">
        <f t="shared" si="1"/>
        <v>0</v>
      </c>
      <c r="M11" s="34">
        <f t="shared" si="2"/>
        <v>0</v>
      </c>
      <c r="N11" s="88" t="s">
        <v>112</v>
      </c>
      <c r="O11" s="87" t="s">
        <v>112</v>
      </c>
      <c r="P11" s="87" t="s">
        <v>112</v>
      </c>
      <c r="Q11" s="87" t="s">
        <v>112</v>
      </c>
      <c r="R11" s="87" t="s">
        <v>112</v>
      </c>
    </row>
    <row r="12" spans="1:18" s="9" customFormat="1" ht="20.100000000000001" customHeight="1" x14ac:dyDescent="0.15">
      <c r="B12" s="32" t="s">
        <v>29</v>
      </c>
      <c r="C12" s="11"/>
      <c r="D12" s="11"/>
      <c r="E12" s="27">
        <f>SUM(E13:E20)</f>
        <v>2300000</v>
      </c>
      <c r="F12" s="27">
        <f>SUM(F13:F20)</f>
        <v>2227170</v>
      </c>
      <c r="G12" s="27">
        <f>SUM(G13:G20)</f>
        <v>1622670</v>
      </c>
      <c r="H12" s="27">
        <f>SUM(H13:H20)</f>
        <v>0</v>
      </c>
      <c r="I12" s="27">
        <f t="shared" si="3"/>
        <v>604500</v>
      </c>
      <c r="J12" s="95">
        <f t="shared" si="0"/>
        <v>0</v>
      </c>
      <c r="K12" s="95">
        <f>SUM(K13:K20)</f>
        <v>604500</v>
      </c>
      <c r="L12" s="28">
        <f t="shared" si="1"/>
        <v>70.550869565217383</v>
      </c>
      <c r="M12" s="33">
        <f t="shared" si="2"/>
        <v>72.857931814814307</v>
      </c>
      <c r="N12" s="88" t="s">
        <v>112</v>
      </c>
      <c r="O12" s="87" t="s">
        <v>112</v>
      </c>
      <c r="P12" s="87" t="s">
        <v>112</v>
      </c>
      <c r="Q12" s="87" t="s">
        <v>112</v>
      </c>
      <c r="R12" s="87" t="s">
        <v>112</v>
      </c>
    </row>
    <row r="13" spans="1:18" s="9" customFormat="1" ht="20.100000000000001" customHeight="1" x14ac:dyDescent="0.15">
      <c r="B13" s="107" t="s">
        <v>0</v>
      </c>
      <c r="C13" s="12" t="s">
        <v>65</v>
      </c>
      <c r="D13" s="12"/>
      <c r="E13" s="86">
        <v>0</v>
      </c>
      <c r="F13" s="86">
        <v>0</v>
      </c>
      <c r="G13" s="86">
        <v>0</v>
      </c>
      <c r="H13" s="86">
        <v>0</v>
      </c>
      <c r="I13" s="29">
        <f t="shared" si="3"/>
        <v>0</v>
      </c>
      <c r="J13" s="96">
        <f t="shared" si="0"/>
        <v>0</v>
      </c>
      <c r="K13" s="96">
        <v>0</v>
      </c>
      <c r="L13" s="30">
        <f>IF(E13=0,0,+(G13/E13)*100)</f>
        <v>0</v>
      </c>
      <c r="M13" s="34">
        <f t="shared" si="2"/>
        <v>0</v>
      </c>
      <c r="N13" s="88" t="s">
        <v>112</v>
      </c>
      <c r="O13" s="87" t="s">
        <v>112</v>
      </c>
      <c r="P13" s="87" t="s">
        <v>112</v>
      </c>
      <c r="Q13" s="87" t="s">
        <v>112</v>
      </c>
      <c r="R13" s="87" t="s">
        <v>112</v>
      </c>
    </row>
    <row r="14" spans="1:18" s="9" customFormat="1" ht="20.100000000000001" customHeight="1" x14ac:dyDescent="0.15">
      <c r="B14" s="111"/>
      <c r="C14" s="12" t="s">
        <v>66</v>
      </c>
      <c r="D14" s="12"/>
      <c r="E14" s="86">
        <v>0</v>
      </c>
      <c r="F14" s="86">
        <v>0</v>
      </c>
      <c r="G14" s="86">
        <v>0</v>
      </c>
      <c r="H14" s="86">
        <v>0</v>
      </c>
      <c r="I14" s="29">
        <f t="shared" si="3"/>
        <v>0</v>
      </c>
      <c r="J14" s="96">
        <f t="shared" si="0"/>
        <v>0</v>
      </c>
      <c r="K14" s="96">
        <v>0</v>
      </c>
      <c r="L14" s="30">
        <f t="shared" si="1"/>
        <v>0</v>
      </c>
      <c r="M14" s="34">
        <f t="shared" si="2"/>
        <v>0</v>
      </c>
      <c r="N14" s="88" t="s">
        <v>112</v>
      </c>
      <c r="O14" s="87" t="s">
        <v>112</v>
      </c>
      <c r="P14" s="87" t="s">
        <v>112</v>
      </c>
      <c r="Q14" s="87" t="s">
        <v>112</v>
      </c>
      <c r="R14" s="87" t="s">
        <v>112</v>
      </c>
    </row>
    <row r="15" spans="1:18" s="9" customFormat="1" ht="20.100000000000001" customHeight="1" x14ac:dyDescent="0.15">
      <c r="B15" s="111"/>
      <c r="C15" s="12" t="s">
        <v>7</v>
      </c>
      <c r="D15" s="12"/>
      <c r="E15" s="86">
        <v>0</v>
      </c>
      <c r="F15" s="86">
        <v>0</v>
      </c>
      <c r="G15" s="86">
        <v>0</v>
      </c>
      <c r="H15" s="86">
        <v>0</v>
      </c>
      <c r="I15" s="29">
        <f t="shared" si="3"/>
        <v>0</v>
      </c>
      <c r="J15" s="96">
        <f t="shared" si="0"/>
        <v>0</v>
      </c>
      <c r="K15" s="96">
        <v>0</v>
      </c>
      <c r="L15" s="30">
        <f t="shared" si="1"/>
        <v>0</v>
      </c>
      <c r="M15" s="34">
        <f t="shared" si="2"/>
        <v>0</v>
      </c>
      <c r="N15" s="88" t="s">
        <v>112</v>
      </c>
      <c r="O15" s="87" t="s">
        <v>112</v>
      </c>
      <c r="P15" s="87" t="s">
        <v>112</v>
      </c>
      <c r="Q15" s="87" t="s">
        <v>112</v>
      </c>
      <c r="R15" s="87" t="s">
        <v>112</v>
      </c>
    </row>
    <row r="16" spans="1:18" s="9" customFormat="1" ht="20.100000000000001" customHeight="1" x14ac:dyDescent="0.15">
      <c r="B16" s="111"/>
      <c r="C16" s="12" t="s">
        <v>8</v>
      </c>
      <c r="D16" s="12"/>
      <c r="E16" s="86">
        <v>0</v>
      </c>
      <c r="F16" s="86">
        <v>0</v>
      </c>
      <c r="G16" s="86">
        <v>0</v>
      </c>
      <c r="H16" s="86">
        <v>0</v>
      </c>
      <c r="I16" s="29">
        <f t="shared" si="3"/>
        <v>0</v>
      </c>
      <c r="J16" s="96">
        <f t="shared" si="0"/>
        <v>0</v>
      </c>
      <c r="K16" s="96">
        <v>0</v>
      </c>
      <c r="L16" s="30">
        <f t="shared" si="1"/>
        <v>0</v>
      </c>
      <c r="M16" s="34">
        <f t="shared" si="2"/>
        <v>0</v>
      </c>
      <c r="N16" s="88" t="s">
        <v>112</v>
      </c>
      <c r="O16" s="87" t="s">
        <v>112</v>
      </c>
      <c r="P16" s="87" t="s">
        <v>112</v>
      </c>
      <c r="Q16" s="87" t="s">
        <v>112</v>
      </c>
      <c r="R16" s="87" t="s">
        <v>112</v>
      </c>
    </row>
    <row r="17" spans="2:18" s="9" customFormat="1" ht="20.100000000000001" customHeight="1" x14ac:dyDescent="0.15">
      <c r="B17" s="111"/>
      <c r="C17" s="12" t="s">
        <v>36</v>
      </c>
      <c r="D17" s="12"/>
      <c r="E17" s="86">
        <v>0</v>
      </c>
      <c r="F17" s="86">
        <v>0</v>
      </c>
      <c r="G17" s="86">
        <v>0</v>
      </c>
      <c r="H17" s="86">
        <v>0</v>
      </c>
      <c r="I17" s="29">
        <f t="shared" si="3"/>
        <v>0</v>
      </c>
      <c r="J17" s="96">
        <f t="shared" si="0"/>
        <v>0</v>
      </c>
      <c r="K17" s="96">
        <v>0</v>
      </c>
      <c r="L17" s="30">
        <f t="shared" si="1"/>
        <v>0</v>
      </c>
      <c r="M17" s="34">
        <f t="shared" si="2"/>
        <v>0</v>
      </c>
      <c r="N17" s="88" t="s">
        <v>112</v>
      </c>
      <c r="O17" s="87" t="s">
        <v>112</v>
      </c>
      <c r="P17" s="87" t="s">
        <v>112</v>
      </c>
      <c r="Q17" s="87" t="s">
        <v>112</v>
      </c>
      <c r="R17" s="87" t="s">
        <v>112</v>
      </c>
    </row>
    <row r="18" spans="2:18" s="9" customFormat="1" ht="20.100000000000001" customHeight="1" x14ac:dyDescent="0.15">
      <c r="B18" s="111"/>
      <c r="C18" s="12" t="s">
        <v>37</v>
      </c>
      <c r="D18" s="12"/>
      <c r="E18" s="86">
        <v>0</v>
      </c>
      <c r="F18" s="86">
        <v>0</v>
      </c>
      <c r="G18" s="86">
        <v>0</v>
      </c>
      <c r="H18" s="86">
        <v>0</v>
      </c>
      <c r="I18" s="29">
        <f t="shared" si="3"/>
        <v>0</v>
      </c>
      <c r="J18" s="96">
        <f t="shared" si="0"/>
        <v>0</v>
      </c>
      <c r="K18" s="96">
        <v>0</v>
      </c>
      <c r="L18" s="30">
        <f t="shared" si="1"/>
        <v>0</v>
      </c>
      <c r="M18" s="34">
        <f>IF(F18=0,0,+(G18/F18)*100)</f>
        <v>0</v>
      </c>
      <c r="N18" s="88" t="s">
        <v>112</v>
      </c>
      <c r="O18" s="87" t="s">
        <v>112</v>
      </c>
      <c r="P18" s="87" t="s">
        <v>112</v>
      </c>
      <c r="Q18" s="87" t="s">
        <v>112</v>
      </c>
      <c r="R18" s="87" t="s">
        <v>112</v>
      </c>
    </row>
    <row r="19" spans="2:18" s="9" customFormat="1" ht="20.100000000000001" customHeight="1" x14ac:dyDescent="0.15">
      <c r="B19" s="111"/>
      <c r="C19" s="12" t="s">
        <v>38</v>
      </c>
      <c r="D19" s="12"/>
      <c r="E19" s="86">
        <v>0</v>
      </c>
      <c r="F19" s="86">
        <v>0</v>
      </c>
      <c r="G19" s="86">
        <v>0</v>
      </c>
      <c r="H19" s="86">
        <v>0</v>
      </c>
      <c r="I19" s="29">
        <f>F19-G19-H19</f>
        <v>0</v>
      </c>
      <c r="J19" s="96">
        <f t="shared" si="0"/>
        <v>0</v>
      </c>
      <c r="K19" s="96">
        <v>0</v>
      </c>
      <c r="L19" s="30">
        <f t="shared" si="1"/>
        <v>0</v>
      </c>
      <c r="M19" s="34">
        <f t="shared" si="2"/>
        <v>0</v>
      </c>
      <c r="N19" s="88" t="s">
        <v>112</v>
      </c>
      <c r="O19" s="87" t="s">
        <v>112</v>
      </c>
      <c r="P19" s="87" t="s">
        <v>112</v>
      </c>
      <c r="Q19" s="87" t="s">
        <v>112</v>
      </c>
      <c r="R19" s="87" t="s">
        <v>112</v>
      </c>
    </row>
    <row r="20" spans="2:18" s="9" customFormat="1" ht="20.100000000000001" customHeight="1" x14ac:dyDescent="0.15">
      <c r="B20" s="108"/>
      <c r="C20" s="12" t="s">
        <v>39</v>
      </c>
      <c r="D20" s="12"/>
      <c r="E20" s="86">
        <v>2300000</v>
      </c>
      <c r="F20" s="86">
        <v>2227170</v>
      </c>
      <c r="G20" s="86">
        <v>1622670</v>
      </c>
      <c r="H20" s="86">
        <v>0</v>
      </c>
      <c r="I20" s="29">
        <f t="shared" si="3"/>
        <v>604500</v>
      </c>
      <c r="J20" s="96">
        <f t="shared" si="0"/>
        <v>0</v>
      </c>
      <c r="K20" s="96">
        <v>604500</v>
      </c>
      <c r="L20" s="30">
        <f t="shared" si="1"/>
        <v>70.550869565217383</v>
      </c>
      <c r="M20" s="34">
        <f t="shared" si="2"/>
        <v>72.857931814814307</v>
      </c>
      <c r="N20" s="88" t="s">
        <v>112</v>
      </c>
      <c r="O20" s="87" t="s">
        <v>112</v>
      </c>
      <c r="P20" s="87" t="s">
        <v>112</v>
      </c>
      <c r="Q20" s="87" t="s">
        <v>112</v>
      </c>
      <c r="R20" s="87" t="s">
        <v>112</v>
      </c>
    </row>
    <row r="21" spans="2:18" s="9" customFormat="1" ht="20.100000000000001" customHeight="1" x14ac:dyDescent="0.15">
      <c r="B21" s="32" t="s">
        <v>30</v>
      </c>
      <c r="C21" s="11"/>
      <c r="D21" s="11"/>
      <c r="E21" s="27">
        <f>SUM(E22:E25)</f>
        <v>0</v>
      </c>
      <c r="F21" s="27">
        <f>SUM(F22:F25)</f>
        <v>0</v>
      </c>
      <c r="G21" s="27">
        <f>SUM(G22:G25)</f>
        <v>0</v>
      </c>
      <c r="H21" s="27">
        <f>SUM(H22:H25)</f>
        <v>0</v>
      </c>
      <c r="I21" s="27">
        <f t="shared" si="3"/>
        <v>0</v>
      </c>
      <c r="J21" s="95">
        <f t="shared" si="0"/>
        <v>0</v>
      </c>
      <c r="K21" s="95">
        <f>SUM(K22:K25)</f>
        <v>0</v>
      </c>
      <c r="L21" s="28">
        <f t="shared" si="1"/>
        <v>0</v>
      </c>
      <c r="M21" s="33">
        <f t="shared" si="2"/>
        <v>0</v>
      </c>
      <c r="N21" s="88" t="s">
        <v>112</v>
      </c>
      <c r="O21" s="87" t="s">
        <v>112</v>
      </c>
      <c r="P21" s="87" t="s">
        <v>112</v>
      </c>
      <c r="Q21" s="87" t="s">
        <v>112</v>
      </c>
      <c r="R21" s="87" t="s">
        <v>112</v>
      </c>
    </row>
    <row r="22" spans="2:18" s="9" customFormat="1" ht="20.100000000000001" customHeight="1" x14ac:dyDescent="0.15">
      <c r="B22" s="107"/>
      <c r="C22" s="12" t="s">
        <v>49</v>
      </c>
      <c r="D22" s="12"/>
      <c r="E22" s="86">
        <v>0</v>
      </c>
      <c r="F22" s="86">
        <v>0</v>
      </c>
      <c r="G22" s="86">
        <v>0</v>
      </c>
      <c r="H22" s="86">
        <v>0</v>
      </c>
      <c r="I22" s="29">
        <f t="shared" si="3"/>
        <v>0</v>
      </c>
      <c r="J22" s="96">
        <f t="shared" si="0"/>
        <v>0</v>
      </c>
      <c r="K22" s="96">
        <v>0</v>
      </c>
      <c r="L22" s="30">
        <f t="shared" si="1"/>
        <v>0</v>
      </c>
      <c r="M22" s="34">
        <f t="shared" si="2"/>
        <v>0</v>
      </c>
      <c r="N22" s="88" t="s">
        <v>112</v>
      </c>
      <c r="O22" s="87" t="s">
        <v>112</v>
      </c>
      <c r="P22" s="87" t="s">
        <v>112</v>
      </c>
      <c r="Q22" s="87" t="s">
        <v>112</v>
      </c>
      <c r="R22" s="87" t="s">
        <v>112</v>
      </c>
    </row>
    <row r="23" spans="2:18" s="9" customFormat="1" ht="20.100000000000001" customHeight="1" x14ac:dyDescent="0.15">
      <c r="B23" s="111"/>
      <c r="C23" s="12" t="s">
        <v>50</v>
      </c>
      <c r="D23" s="12"/>
      <c r="E23" s="86">
        <v>0</v>
      </c>
      <c r="F23" s="86">
        <v>0</v>
      </c>
      <c r="G23" s="86">
        <v>0</v>
      </c>
      <c r="H23" s="86">
        <v>0</v>
      </c>
      <c r="I23" s="29">
        <f t="shared" si="3"/>
        <v>0</v>
      </c>
      <c r="J23" s="96">
        <f t="shared" si="0"/>
        <v>0</v>
      </c>
      <c r="K23" s="96">
        <v>0</v>
      </c>
      <c r="L23" s="30">
        <f t="shared" si="1"/>
        <v>0</v>
      </c>
      <c r="M23" s="34">
        <f t="shared" si="2"/>
        <v>0</v>
      </c>
      <c r="N23" s="88" t="s">
        <v>112</v>
      </c>
      <c r="O23" s="87" t="s">
        <v>112</v>
      </c>
      <c r="P23" s="87" t="s">
        <v>112</v>
      </c>
      <c r="Q23" s="87" t="s">
        <v>112</v>
      </c>
      <c r="R23" s="87" t="s">
        <v>112</v>
      </c>
    </row>
    <row r="24" spans="2:18" s="9" customFormat="1" ht="20.100000000000001" customHeight="1" x14ac:dyDescent="0.15">
      <c r="B24" s="111"/>
      <c r="C24" s="12" t="s">
        <v>35</v>
      </c>
      <c r="D24" s="12"/>
      <c r="E24" s="86">
        <v>0</v>
      </c>
      <c r="F24" s="86">
        <v>0</v>
      </c>
      <c r="G24" s="86">
        <v>0</v>
      </c>
      <c r="H24" s="86">
        <v>0</v>
      </c>
      <c r="I24" s="29">
        <f t="shared" si="3"/>
        <v>0</v>
      </c>
      <c r="J24" s="96">
        <f t="shared" si="0"/>
        <v>0</v>
      </c>
      <c r="K24" s="96">
        <v>0</v>
      </c>
      <c r="L24" s="30">
        <f t="shared" si="1"/>
        <v>0</v>
      </c>
      <c r="M24" s="34">
        <f t="shared" si="2"/>
        <v>0</v>
      </c>
      <c r="N24" s="88" t="s">
        <v>112</v>
      </c>
      <c r="O24" s="87" t="s">
        <v>112</v>
      </c>
      <c r="P24" s="87" t="s">
        <v>112</v>
      </c>
      <c r="Q24" s="87" t="s">
        <v>112</v>
      </c>
      <c r="R24" s="87" t="s">
        <v>112</v>
      </c>
    </row>
    <row r="25" spans="2:18" s="9" customFormat="1" ht="20.100000000000001" customHeight="1" x14ac:dyDescent="0.15">
      <c r="B25" s="108"/>
      <c r="C25" s="12" t="s">
        <v>4</v>
      </c>
      <c r="D25" s="12"/>
      <c r="E25" s="86">
        <v>0</v>
      </c>
      <c r="F25" s="86">
        <v>0</v>
      </c>
      <c r="G25" s="86">
        <v>0</v>
      </c>
      <c r="H25" s="86">
        <v>0</v>
      </c>
      <c r="I25" s="29">
        <f t="shared" si="3"/>
        <v>0</v>
      </c>
      <c r="J25" s="96">
        <f t="shared" si="0"/>
        <v>0</v>
      </c>
      <c r="K25" s="96">
        <v>0</v>
      </c>
      <c r="L25" s="30">
        <f t="shared" si="1"/>
        <v>0</v>
      </c>
      <c r="M25" s="34">
        <f t="shared" si="2"/>
        <v>0</v>
      </c>
      <c r="N25" s="88" t="s">
        <v>112</v>
      </c>
      <c r="O25" s="87" t="s">
        <v>112</v>
      </c>
      <c r="P25" s="87" t="s">
        <v>112</v>
      </c>
      <c r="Q25" s="87" t="s">
        <v>112</v>
      </c>
      <c r="R25" s="87" t="s">
        <v>112</v>
      </c>
    </row>
    <row r="26" spans="2:18" s="9" customFormat="1" ht="20.100000000000001" customHeight="1" x14ac:dyDescent="0.15">
      <c r="B26" s="32" t="s">
        <v>9</v>
      </c>
      <c r="C26" s="11"/>
      <c r="D26" s="11"/>
      <c r="E26" s="27">
        <f>SUM(E27:E35)</f>
        <v>2646000000</v>
      </c>
      <c r="F26" s="27">
        <f>SUM(F27:F35)</f>
        <v>1513982750</v>
      </c>
      <c r="G26" s="27">
        <f>SUM(G27:G35)</f>
        <v>1498160550</v>
      </c>
      <c r="H26" s="27">
        <f>SUM(H27:H35)</f>
        <v>0</v>
      </c>
      <c r="I26" s="27">
        <f t="shared" si="3"/>
        <v>15822200</v>
      </c>
      <c r="J26" s="95">
        <f t="shared" si="0"/>
        <v>0</v>
      </c>
      <c r="K26" s="95">
        <f>SUM(K27:K35)</f>
        <v>15822200</v>
      </c>
      <c r="L26" s="28">
        <f t="shared" si="1"/>
        <v>56.619824263038552</v>
      </c>
      <c r="M26" s="33">
        <f t="shared" si="2"/>
        <v>98.954928647634858</v>
      </c>
      <c r="N26" s="88" t="s">
        <v>112</v>
      </c>
      <c r="O26" s="87" t="s">
        <v>112</v>
      </c>
      <c r="P26" s="87" t="s">
        <v>112</v>
      </c>
      <c r="Q26" s="87" t="s">
        <v>112</v>
      </c>
      <c r="R26" s="87" t="s">
        <v>112</v>
      </c>
    </row>
    <row r="27" spans="2:18" s="9" customFormat="1" ht="20.100000000000001" customHeight="1" x14ac:dyDescent="0.15">
      <c r="B27" s="107"/>
      <c r="C27" s="12" t="s">
        <v>31</v>
      </c>
      <c r="D27" s="12"/>
      <c r="E27" s="86">
        <v>0</v>
      </c>
      <c r="F27" s="86">
        <v>0</v>
      </c>
      <c r="G27" s="86">
        <v>0</v>
      </c>
      <c r="H27" s="86">
        <v>0</v>
      </c>
      <c r="I27" s="29">
        <f t="shared" si="3"/>
        <v>0</v>
      </c>
      <c r="J27" s="96">
        <f t="shared" si="0"/>
        <v>0</v>
      </c>
      <c r="K27" s="96">
        <v>0</v>
      </c>
      <c r="L27" s="30">
        <f t="shared" si="1"/>
        <v>0</v>
      </c>
      <c r="M27" s="34">
        <f t="shared" si="2"/>
        <v>0</v>
      </c>
      <c r="N27" s="88" t="s">
        <v>112</v>
      </c>
      <c r="O27" s="87" t="s">
        <v>112</v>
      </c>
      <c r="P27" s="87" t="s">
        <v>112</v>
      </c>
      <c r="Q27" s="87" t="s">
        <v>112</v>
      </c>
      <c r="R27" s="87" t="s">
        <v>112</v>
      </c>
    </row>
    <row r="28" spans="2:18" s="9" customFormat="1" ht="20.100000000000001" customHeight="1" x14ac:dyDescent="0.15">
      <c r="B28" s="111"/>
      <c r="C28" s="12" t="s">
        <v>32</v>
      </c>
      <c r="D28" s="12"/>
      <c r="E28" s="86">
        <v>1750000000</v>
      </c>
      <c r="F28" s="86">
        <v>1147766600</v>
      </c>
      <c r="G28" s="86">
        <v>1131944400</v>
      </c>
      <c r="H28" s="86">
        <v>0</v>
      </c>
      <c r="I28" s="29">
        <f t="shared" si="3"/>
        <v>15822200</v>
      </c>
      <c r="J28" s="96">
        <f t="shared" si="0"/>
        <v>0</v>
      </c>
      <c r="K28" s="96">
        <v>15822200</v>
      </c>
      <c r="L28" s="30">
        <f t="shared" si="1"/>
        <v>64.682537142857143</v>
      </c>
      <c r="M28" s="34">
        <f t="shared" si="2"/>
        <v>98.621479314696899</v>
      </c>
      <c r="N28" s="88" t="s">
        <v>112</v>
      </c>
      <c r="O28" s="87" t="s">
        <v>112</v>
      </c>
      <c r="P28" s="87" t="s">
        <v>112</v>
      </c>
      <c r="Q28" s="87" t="s">
        <v>112</v>
      </c>
      <c r="R28" s="87" t="s">
        <v>112</v>
      </c>
    </row>
    <row r="29" spans="2:18" s="9" customFormat="1" ht="20.100000000000001" customHeight="1" x14ac:dyDescent="0.15">
      <c r="B29" s="111"/>
      <c r="C29" s="12" t="s">
        <v>10</v>
      </c>
      <c r="D29" s="12"/>
      <c r="E29" s="86">
        <v>0</v>
      </c>
      <c r="F29" s="86">
        <v>0</v>
      </c>
      <c r="G29" s="86">
        <v>0</v>
      </c>
      <c r="H29" s="86">
        <v>0</v>
      </c>
      <c r="I29" s="29">
        <f t="shared" si="3"/>
        <v>0</v>
      </c>
      <c r="J29" s="96">
        <f t="shared" si="0"/>
        <v>0</v>
      </c>
      <c r="K29" s="96">
        <v>0</v>
      </c>
      <c r="L29" s="30">
        <f t="shared" si="1"/>
        <v>0</v>
      </c>
      <c r="M29" s="34">
        <f t="shared" si="2"/>
        <v>0</v>
      </c>
      <c r="N29" s="88" t="s">
        <v>112</v>
      </c>
      <c r="O29" s="87" t="s">
        <v>112</v>
      </c>
      <c r="P29" s="87" t="s">
        <v>112</v>
      </c>
      <c r="Q29" s="87" t="s">
        <v>112</v>
      </c>
      <c r="R29" s="87" t="s">
        <v>112</v>
      </c>
    </row>
    <row r="30" spans="2:18" s="9" customFormat="1" ht="20.100000000000001" customHeight="1" x14ac:dyDescent="0.15">
      <c r="B30" s="111"/>
      <c r="C30" s="12" t="s">
        <v>11</v>
      </c>
      <c r="D30" s="12"/>
      <c r="E30" s="86">
        <v>0</v>
      </c>
      <c r="F30" s="86">
        <v>0</v>
      </c>
      <c r="G30" s="86">
        <v>0</v>
      </c>
      <c r="H30" s="86">
        <v>0</v>
      </c>
      <c r="I30" s="29">
        <f t="shared" si="3"/>
        <v>0</v>
      </c>
      <c r="J30" s="96">
        <f t="shared" si="0"/>
        <v>0</v>
      </c>
      <c r="K30" s="96">
        <v>0</v>
      </c>
      <c r="L30" s="30">
        <f t="shared" si="1"/>
        <v>0</v>
      </c>
      <c r="M30" s="34">
        <f t="shared" si="2"/>
        <v>0</v>
      </c>
      <c r="N30" s="88" t="s">
        <v>112</v>
      </c>
      <c r="O30" s="87" t="s">
        <v>112</v>
      </c>
      <c r="P30" s="87" t="s">
        <v>112</v>
      </c>
      <c r="Q30" s="87" t="s">
        <v>112</v>
      </c>
      <c r="R30" s="87" t="s">
        <v>112</v>
      </c>
    </row>
    <row r="31" spans="2:18" s="9" customFormat="1" ht="20.100000000000001" customHeight="1" x14ac:dyDescent="0.15">
      <c r="B31" s="111"/>
      <c r="C31" s="12" t="s">
        <v>12</v>
      </c>
      <c r="D31" s="12"/>
      <c r="E31" s="86">
        <v>0</v>
      </c>
      <c r="F31" s="86">
        <v>0</v>
      </c>
      <c r="G31" s="86">
        <v>0</v>
      </c>
      <c r="H31" s="86">
        <v>0</v>
      </c>
      <c r="I31" s="29">
        <f t="shared" si="3"/>
        <v>0</v>
      </c>
      <c r="J31" s="96">
        <f t="shared" si="0"/>
        <v>0</v>
      </c>
      <c r="K31" s="96">
        <v>0</v>
      </c>
      <c r="L31" s="30">
        <f t="shared" si="1"/>
        <v>0</v>
      </c>
      <c r="M31" s="34">
        <f t="shared" si="2"/>
        <v>0</v>
      </c>
      <c r="N31" s="88" t="s">
        <v>112</v>
      </c>
      <c r="O31" s="87" t="s">
        <v>112</v>
      </c>
      <c r="P31" s="87" t="s">
        <v>112</v>
      </c>
      <c r="Q31" s="87" t="s">
        <v>112</v>
      </c>
      <c r="R31" s="87" t="s">
        <v>112</v>
      </c>
    </row>
    <row r="32" spans="2:18" s="9" customFormat="1" ht="20.100000000000001" customHeight="1" x14ac:dyDescent="0.15">
      <c r="B32" s="111"/>
      <c r="C32" s="12" t="s">
        <v>13</v>
      </c>
      <c r="D32" s="12"/>
      <c r="E32" s="86">
        <v>0</v>
      </c>
      <c r="F32" s="86">
        <v>0</v>
      </c>
      <c r="G32" s="86">
        <v>0</v>
      </c>
      <c r="H32" s="86">
        <v>0</v>
      </c>
      <c r="I32" s="29">
        <f t="shared" si="3"/>
        <v>0</v>
      </c>
      <c r="J32" s="96">
        <f t="shared" si="0"/>
        <v>0</v>
      </c>
      <c r="K32" s="96">
        <v>0</v>
      </c>
      <c r="L32" s="30">
        <f t="shared" si="1"/>
        <v>0</v>
      </c>
      <c r="M32" s="34">
        <f t="shared" si="2"/>
        <v>0</v>
      </c>
      <c r="N32" s="88" t="s">
        <v>112</v>
      </c>
      <c r="O32" s="87" t="s">
        <v>112</v>
      </c>
      <c r="P32" s="87" t="s">
        <v>112</v>
      </c>
      <c r="Q32" s="87" t="s">
        <v>112</v>
      </c>
      <c r="R32" s="87" t="s">
        <v>112</v>
      </c>
    </row>
    <row r="33" spans="2:18" s="9" customFormat="1" ht="20.100000000000001" customHeight="1" x14ac:dyDescent="0.15">
      <c r="B33" s="111"/>
      <c r="C33" s="12" t="s">
        <v>14</v>
      </c>
      <c r="D33" s="12"/>
      <c r="E33" s="86">
        <v>0</v>
      </c>
      <c r="F33" s="86">
        <v>0</v>
      </c>
      <c r="G33" s="86">
        <v>0</v>
      </c>
      <c r="H33" s="86">
        <v>0</v>
      </c>
      <c r="I33" s="29">
        <f t="shared" si="3"/>
        <v>0</v>
      </c>
      <c r="J33" s="96">
        <f t="shared" si="0"/>
        <v>0</v>
      </c>
      <c r="K33" s="96">
        <v>0</v>
      </c>
      <c r="L33" s="30">
        <f t="shared" si="1"/>
        <v>0</v>
      </c>
      <c r="M33" s="34">
        <f t="shared" si="2"/>
        <v>0</v>
      </c>
      <c r="N33" s="88" t="s">
        <v>112</v>
      </c>
      <c r="O33" s="87" t="s">
        <v>112</v>
      </c>
      <c r="P33" s="87" t="s">
        <v>112</v>
      </c>
      <c r="Q33" s="87" t="s">
        <v>112</v>
      </c>
      <c r="R33" s="87" t="s">
        <v>112</v>
      </c>
    </row>
    <row r="34" spans="2:18" s="9" customFormat="1" ht="20.100000000000001" customHeight="1" x14ac:dyDescent="0.15">
      <c r="B34" s="111"/>
      <c r="C34" s="12" t="s">
        <v>15</v>
      </c>
      <c r="D34" s="12"/>
      <c r="E34" s="86">
        <v>0</v>
      </c>
      <c r="F34" s="86">
        <v>0</v>
      </c>
      <c r="G34" s="86">
        <v>0</v>
      </c>
      <c r="H34" s="86">
        <v>0</v>
      </c>
      <c r="I34" s="29">
        <f t="shared" si="3"/>
        <v>0</v>
      </c>
      <c r="J34" s="96">
        <f t="shared" si="0"/>
        <v>0</v>
      </c>
      <c r="K34" s="96">
        <v>0</v>
      </c>
      <c r="L34" s="30">
        <f t="shared" si="1"/>
        <v>0</v>
      </c>
      <c r="M34" s="34">
        <f t="shared" si="2"/>
        <v>0</v>
      </c>
      <c r="N34" s="88" t="s">
        <v>112</v>
      </c>
      <c r="O34" s="87" t="s">
        <v>112</v>
      </c>
      <c r="P34" s="87" t="s">
        <v>112</v>
      </c>
      <c r="Q34" s="87" t="s">
        <v>112</v>
      </c>
      <c r="R34" s="87" t="s">
        <v>112</v>
      </c>
    </row>
    <row r="35" spans="2:18" s="9" customFormat="1" ht="20.100000000000001" customHeight="1" x14ac:dyDescent="0.15">
      <c r="B35" s="108"/>
      <c r="C35" s="12" t="s">
        <v>16</v>
      </c>
      <c r="D35" s="12"/>
      <c r="E35" s="86">
        <v>896000000</v>
      </c>
      <c r="F35" s="86">
        <v>366216150</v>
      </c>
      <c r="G35" s="86">
        <v>366216150</v>
      </c>
      <c r="H35" s="86">
        <v>0</v>
      </c>
      <c r="I35" s="29">
        <f t="shared" si="3"/>
        <v>0</v>
      </c>
      <c r="J35" s="96">
        <f t="shared" si="0"/>
        <v>0</v>
      </c>
      <c r="K35" s="96">
        <v>0</v>
      </c>
      <c r="L35" s="30">
        <f t="shared" si="1"/>
        <v>40.872338169642859</v>
      </c>
      <c r="M35" s="34">
        <f t="shared" si="2"/>
        <v>100</v>
      </c>
      <c r="N35" s="88" t="s">
        <v>112</v>
      </c>
      <c r="O35" s="87" t="s">
        <v>112</v>
      </c>
      <c r="P35" s="87" t="s">
        <v>112</v>
      </c>
      <c r="Q35" s="87" t="s">
        <v>112</v>
      </c>
      <c r="R35" s="87" t="s">
        <v>112</v>
      </c>
    </row>
    <row r="36" spans="2:18" s="9" customFormat="1" ht="20.100000000000001" customHeight="1" x14ac:dyDescent="0.15">
      <c r="B36" s="32" t="s">
        <v>17</v>
      </c>
      <c r="C36" s="11"/>
      <c r="D36" s="11"/>
      <c r="E36" s="27">
        <f>SUM(E37:E40)</f>
        <v>90000000</v>
      </c>
      <c r="F36" s="27">
        <f>SUM(F37:F40)</f>
        <v>47693000</v>
      </c>
      <c r="G36" s="27">
        <f>SUM(G37:G40)</f>
        <v>47693000</v>
      </c>
      <c r="H36" s="27">
        <f>SUM(H37:H40)</f>
        <v>0</v>
      </c>
      <c r="I36" s="27">
        <f t="shared" si="3"/>
        <v>0</v>
      </c>
      <c r="J36" s="95">
        <f t="shared" si="0"/>
        <v>0</v>
      </c>
      <c r="K36" s="95">
        <f>SUM(K37:K40)</f>
        <v>0</v>
      </c>
      <c r="L36" s="28">
        <f t="shared" si="1"/>
        <v>52.992222222222217</v>
      </c>
      <c r="M36" s="33">
        <f t="shared" si="2"/>
        <v>100</v>
      </c>
      <c r="N36" s="88" t="s">
        <v>112</v>
      </c>
      <c r="O36" s="87" t="s">
        <v>112</v>
      </c>
      <c r="P36" s="87" t="s">
        <v>112</v>
      </c>
      <c r="Q36" s="87" t="s">
        <v>112</v>
      </c>
      <c r="R36" s="87" t="s">
        <v>112</v>
      </c>
    </row>
    <row r="37" spans="2:18" s="9" customFormat="1" ht="20.100000000000001" customHeight="1" x14ac:dyDescent="0.15">
      <c r="B37" s="107"/>
      <c r="C37" s="12" t="s">
        <v>2</v>
      </c>
      <c r="D37" s="12"/>
      <c r="E37" s="86">
        <v>0</v>
      </c>
      <c r="F37" s="86">
        <v>0</v>
      </c>
      <c r="G37" s="86">
        <v>0</v>
      </c>
      <c r="H37" s="86">
        <v>0</v>
      </c>
      <c r="I37" s="29">
        <f t="shared" si="3"/>
        <v>0</v>
      </c>
      <c r="J37" s="96">
        <f t="shared" si="0"/>
        <v>0</v>
      </c>
      <c r="K37" s="96">
        <v>0</v>
      </c>
      <c r="L37" s="30">
        <f t="shared" si="1"/>
        <v>0</v>
      </c>
      <c r="M37" s="34">
        <f t="shared" si="2"/>
        <v>0</v>
      </c>
      <c r="N37" s="88" t="s">
        <v>112</v>
      </c>
      <c r="O37" s="87" t="s">
        <v>112</v>
      </c>
      <c r="P37" s="87" t="s">
        <v>112</v>
      </c>
      <c r="Q37" s="87" t="s">
        <v>112</v>
      </c>
      <c r="R37" s="87" t="s">
        <v>112</v>
      </c>
    </row>
    <row r="38" spans="2:18" s="9" customFormat="1" ht="20.100000000000001" customHeight="1" x14ac:dyDescent="0.15">
      <c r="B38" s="111"/>
      <c r="C38" s="12" t="s">
        <v>3</v>
      </c>
      <c r="D38" s="12"/>
      <c r="E38" s="86">
        <v>0</v>
      </c>
      <c r="F38" s="86">
        <v>0</v>
      </c>
      <c r="G38" s="86">
        <v>0</v>
      </c>
      <c r="H38" s="86">
        <v>0</v>
      </c>
      <c r="I38" s="29">
        <f t="shared" si="3"/>
        <v>0</v>
      </c>
      <c r="J38" s="96">
        <f t="shared" si="0"/>
        <v>0</v>
      </c>
      <c r="K38" s="96">
        <v>0</v>
      </c>
      <c r="L38" s="30">
        <f t="shared" si="1"/>
        <v>0</v>
      </c>
      <c r="M38" s="34">
        <f t="shared" si="2"/>
        <v>0</v>
      </c>
      <c r="N38" s="88" t="s">
        <v>112</v>
      </c>
      <c r="O38" s="87" t="s">
        <v>112</v>
      </c>
      <c r="P38" s="87" t="s">
        <v>112</v>
      </c>
      <c r="Q38" s="87" t="s">
        <v>112</v>
      </c>
      <c r="R38" s="87" t="s">
        <v>112</v>
      </c>
    </row>
    <row r="39" spans="2:18" s="9" customFormat="1" ht="20.100000000000001" customHeight="1" x14ac:dyDescent="0.15">
      <c r="B39" s="111"/>
      <c r="C39" s="12" t="s">
        <v>40</v>
      </c>
      <c r="D39" s="12"/>
      <c r="E39" s="86">
        <v>0</v>
      </c>
      <c r="F39" s="86">
        <v>0</v>
      </c>
      <c r="G39" s="86">
        <v>0</v>
      </c>
      <c r="H39" s="86">
        <v>0</v>
      </c>
      <c r="I39" s="29">
        <f t="shared" si="3"/>
        <v>0</v>
      </c>
      <c r="J39" s="96">
        <f t="shared" si="0"/>
        <v>0</v>
      </c>
      <c r="K39" s="96">
        <v>0</v>
      </c>
      <c r="L39" s="30">
        <f t="shared" si="1"/>
        <v>0</v>
      </c>
      <c r="M39" s="34">
        <f t="shared" si="2"/>
        <v>0</v>
      </c>
      <c r="N39" s="88" t="s">
        <v>112</v>
      </c>
      <c r="O39" s="87" t="s">
        <v>112</v>
      </c>
      <c r="P39" s="87" t="s">
        <v>112</v>
      </c>
      <c r="Q39" s="87" t="s">
        <v>112</v>
      </c>
      <c r="R39" s="87" t="s">
        <v>112</v>
      </c>
    </row>
    <row r="40" spans="2:18" s="9" customFormat="1" ht="20.100000000000001" customHeight="1" x14ac:dyDescent="0.15">
      <c r="B40" s="108"/>
      <c r="C40" s="12" t="s">
        <v>107</v>
      </c>
      <c r="D40" s="12"/>
      <c r="E40" s="86">
        <v>90000000</v>
      </c>
      <c r="F40" s="86">
        <v>47693000</v>
      </c>
      <c r="G40" s="86">
        <v>47693000</v>
      </c>
      <c r="H40" s="86">
        <v>0</v>
      </c>
      <c r="I40" s="29">
        <f t="shared" si="3"/>
        <v>0</v>
      </c>
      <c r="J40" s="96">
        <f t="shared" si="0"/>
        <v>0</v>
      </c>
      <c r="K40" s="96">
        <v>0</v>
      </c>
      <c r="L40" s="30">
        <f t="shared" si="1"/>
        <v>52.992222222222217</v>
      </c>
      <c r="M40" s="34">
        <f t="shared" si="2"/>
        <v>100</v>
      </c>
      <c r="N40" s="88" t="s">
        <v>112</v>
      </c>
      <c r="O40" s="87" t="s">
        <v>112</v>
      </c>
      <c r="P40" s="87" t="s">
        <v>112</v>
      </c>
      <c r="Q40" s="87" t="s">
        <v>112</v>
      </c>
      <c r="R40" s="87" t="s">
        <v>112</v>
      </c>
    </row>
    <row r="41" spans="2:18" s="9" customFormat="1" ht="20.100000000000001" customHeight="1" x14ac:dyDescent="0.15">
      <c r="B41" s="32" t="s">
        <v>33</v>
      </c>
      <c r="C41" s="11"/>
      <c r="D41" s="11"/>
      <c r="E41" s="27">
        <f>SUM(E42:E47)</f>
        <v>254567000</v>
      </c>
      <c r="F41" s="27">
        <f>SUM(F42:F47)</f>
        <v>319455150</v>
      </c>
      <c r="G41" s="27">
        <f>SUM(G42:G47)</f>
        <v>319455150</v>
      </c>
      <c r="H41" s="27">
        <f>SUM(H42:H47)</f>
        <v>0</v>
      </c>
      <c r="I41" s="27">
        <f>F41-G41-H41</f>
        <v>0</v>
      </c>
      <c r="J41" s="95">
        <f t="shared" si="0"/>
        <v>0</v>
      </c>
      <c r="K41" s="95">
        <f>SUM(K42:K47)</f>
        <v>0</v>
      </c>
      <c r="L41" s="28">
        <f t="shared" si="1"/>
        <v>125.48961570038537</v>
      </c>
      <c r="M41" s="33">
        <f t="shared" si="2"/>
        <v>100</v>
      </c>
      <c r="N41" s="88" t="s">
        <v>112</v>
      </c>
      <c r="O41" s="87" t="s">
        <v>112</v>
      </c>
      <c r="P41" s="87" t="s">
        <v>112</v>
      </c>
      <c r="Q41" s="87" t="s">
        <v>112</v>
      </c>
      <c r="R41" s="87" t="s">
        <v>112</v>
      </c>
    </row>
    <row r="42" spans="2:18" s="9" customFormat="1" ht="20.100000000000001" customHeight="1" x14ac:dyDescent="0.15">
      <c r="B42" s="107"/>
      <c r="C42" s="12" t="s">
        <v>34</v>
      </c>
      <c r="D42" s="12"/>
      <c r="E42" s="86">
        <v>229567000</v>
      </c>
      <c r="F42" s="86">
        <v>319455150</v>
      </c>
      <c r="G42" s="86">
        <v>319455150</v>
      </c>
      <c r="H42" s="86">
        <v>0</v>
      </c>
      <c r="I42" s="29">
        <f t="shared" si="3"/>
        <v>0</v>
      </c>
      <c r="J42" s="96">
        <f t="shared" si="0"/>
        <v>0</v>
      </c>
      <c r="K42" s="96">
        <v>0</v>
      </c>
      <c r="L42" s="30">
        <f t="shared" si="1"/>
        <v>139.15551886813</v>
      </c>
      <c r="M42" s="34">
        <f t="shared" si="2"/>
        <v>100</v>
      </c>
      <c r="N42" s="88" t="s">
        <v>112</v>
      </c>
      <c r="O42" s="87" t="s">
        <v>112</v>
      </c>
      <c r="P42" s="87" t="s">
        <v>112</v>
      </c>
      <c r="Q42" s="87" t="s">
        <v>112</v>
      </c>
      <c r="R42" s="87" t="s">
        <v>112</v>
      </c>
    </row>
    <row r="43" spans="2:18" s="9" customFormat="1" ht="20.100000000000001" customHeight="1" x14ac:dyDescent="0.15">
      <c r="B43" s="111"/>
      <c r="C43" s="12" t="s">
        <v>18</v>
      </c>
      <c r="D43" s="12"/>
      <c r="E43" s="86">
        <v>0</v>
      </c>
      <c r="F43" s="86">
        <v>0</v>
      </c>
      <c r="G43" s="86">
        <v>0</v>
      </c>
      <c r="H43" s="86">
        <v>0</v>
      </c>
      <c r="I43" s="29">
        <f t="shared" si="3"/>
        <v>0</v>
      </c>
      <c r="J43" s="96">
        <f t="shared" si="0"/>
        <v>0</v>
      </c>
      <c r="K43" s="96">
        <v>0</v>
      </c>
      <c r="L43" s="30">
        <f t="shared" si="1"/>
        <v>0</v>
      </c>
      <c r="M43" s="34">
        <f t="shared" si="2"/>
        <v>0</v>
      </c>
      <c r="N43" s="88" t="s">
        <v>112</v>
      </c>
      <c r="O43" s="87" t="s">
        <v>112</v>
      </c>
      <c r="P43" s="87" t="s">
        <v>112</v>
      </c>
      <c r="Q43" s="87" t="s">
        <v>112</v>
      </c>
      <c r="R43" s="87" t="s">
        <v>112</v>
      </c>
    </row>
    <row r="44" spans="2:18" s="9" customFormat="1" ht="20.100000000000001" customHeight="1" x14ac:dyDescent="0.15">
      <c r="B44" s="111"/>
      <c r="C44" s="71" t="s">
        <v>77</v>
      </c>
      <c r="D44" s="71"/>
      <c r="E44" s="86">
        <v>0</v>
      </c>
      <c r="F44" s="86">
        <v>0</v>
      </c>
      <c r="G44" s="86">
        <v>0</v>
      </c>
      <c r="H44" s="86">
        <v>0</v>
      </c>
      <c r="I44" s="29">
        <f t="shared" si="3"/>
        <v>0</v>
      </c>
      <c r="J44" s="96">
        <f t="shared" si="0"/>
        <v>0</v>
      </c>
      <c r="K44" s="96">
        <v>0</v>
      </c>
      <c r="L44" s="30">
        <f t="shared" si="1"/>
        <v>0</v>
      </c>
      <c r="M44" s="34">
        <f t="shared" si="2"/>
        <v>0</v>
      </c>
      <c r="N44" s="88" t="s">
        <v>112</v>
      </c>
      <c r="O44" s="87" t="s">
        <v>112</v>
      </c>
      <c r="P44" s="87" t="s">
        <v>112</v>
      </c>
      <c r="Q44" s="87" t="s">
        <v>112</v>
      </c>
      <c r="R44" s="87" t="s">
        <v>112</v>
      </c>
    </row>
    <row r="45" spans="2:18" s="10" customFormat="1" ht="20.100000000000001" customHeight="1" x14ac:dyDescent="0.15">
      <c r="B45" s="111"/>
      <c r="C45" s="71" t="s">
        <v>78</v>
      </c>
      <c r="D45" s="71"/>
      <c r="E45" s="86">
        <v>0</v>
      </c>
      <c r="F45" s="86">
        <v>0</v>
      </c>
      <c r="G45" s="86">
        <v>0</v>
      </c>
      <c r="H45" s="86">
        <v>0</v>
      </c>
      <c r="I45" s="29">
        <f t="shared" si="3"/>
        <v>0</v>
      </c>
      <c r="J45" s="96">
        <f t="shared" si="0"/>
        <v>0</v>
      </c>
      <c r="K45" s="96">
        <v>0</v>
      </c>
      <c r="L45" s="30">
        <f t="shared" si="1"/>
        <v>0</v>
      </c>
      <c r="M45" s="34">
        <f t="shared" si="2"/>
        <v>0</v>
      </c>
      <c r="N45" s="88" t="s">
        <v>112</v>
      </c>
      <c r="O45" s="87" t="s">
        <v>112</v>
      </c>
      <c r="P45" s="87" t="s">
        <v>112</v>
      </c>
      <c r="Q45" s="87" t="s">
        <v>112</v>
      </c>
      <c r="R45" s="87" t="s">
        <v>112</v>
      </c>
    </row>
    <row r="46" spans="2:18" s="10" customFormat="1" ht="20.100000000000001" customHeight="1" x14ac:dyDescent="0.15">
      <c r="B46" s="111"/>
      <c r="C46" s="71" t="s">
        <v>90</v>
      </c>
      <c r="D46" s="71"/>
      <c r="E46" s="86">
        <v>0</v>
      </c>
      <c r="F46" s="86">
        <v>0</v>
      </c>
      <c r="G46" s="86">
        <v>0</v>
      </c>
      <c r="H46" s="86">
        <v>0</v>
      </c>
      <c r="I46" s="29">
        <f t="shared" si="3"/>
        <v>0</v>
      </c>
      <c r="J46" s="96">
        <f t="shared" si="0"/>
        <v>0</v>
      </c>
      <c r="K46" s="96">
        <v>0</v>
      </c>
      <c r="L46" s="30">
        <f t="shared" si="1"/>
        <v>0</v>
      </c>
      <c r="M46" s="34">
        <f t="shared" si="2"/>
        <v>0</v>
      </c>
      <c r="N46" s="88" t="s">
        <v>112</v>
      </c>
      <c r="O46" s="87" t="s">
        <v>112</v>
      </c>
      <c r="P46" s="87" t="s">
        <v>112</v>
      </c>
      <c r="Q46" s="87" t="s">
        <v>112</v>
      </c>
      <c r="R46" s="87" t="s">
        <v>112</v>
      </c>
    </row>
    <row r="47" spans="2:18" s="5" customFormat="1" ht="20.100000000000001" customHeight="1" x14ac:dyDescent="0.15">
      <c r="B47" s="108"/>
      <c r="C47" s="12" t="s">
        <v>89</v>
      </c>
      <c r="D47" s="12"/>
      <c r="E47" s="86">
        <v>25000000</v>
      </c>
      <c r="F47" s="86">
        <v>0</v>
      </c>
      <c r="G47" s="86">
        <v>0</v>
      </c>
      <c r="H47" s="86">
        <v>0</v>
      </c>
      <c r="I47" s="29">
        <f t="shared" si="3"/>
        <v>0</v>
      </c>
      <c r="J47" s="96">
        <f t="shared" si="0"/>
        <v>0</v>
      </c>
      <c r="K47" s="96">
        <v>0</v>
      </c>
      <c r="L47" s="30">
        <f t="shared" si="1"/>
        <v>0</v>
      </c>
      <c r="M47" s="34">
        <f t="shared" si="2"/>
        <v>0</v>
      </c>
      <c r="N47" s="88" t="s">
        <v>112</v>
      </c>
      <c r="O47" s="87" t="s">
        <v>112</v>
      </c>
      <c r="P47" s="87" t="s">
        <v>112</v>
      </c>
      <c r="Q47" s="87" t="s">
        <v>112</v>
      </c>
      <c r="R47" s="87" t="s">
        <v>112</v>
      </c>
    </row>
    <row r="48" spans="2:18" s="5" customFormat="1" ht="20.100000000000001" customHeight="1" x14ac:dyDescent="0.15">
      <c r="B48" s="116" t="s">
        <v>42</v>
      </c>
      <c r="C48" s="117"/>
      <c r="D48" s="117"/>
      <c r="E48" s="23">
        <f>SUM(E49,E53,E56,E62,E69)</f>
        <v>2135000000</v>
      </c>
      <c r="F48" s="23">
        <f>SUM(F49,F53,F56,F62,F69)</f>
        <v>8908171885</v>
      </c>
      <c r="G48" s="23">
        <f>SUM(G49,G53,G56,G62,G69)</f>
        <v>1620084160</v>
      </c>
      <c r="H48" s="23">
        <f>SUM(H49,H53,H56,H62,H69)</f>
        <v>270129418</v>
      </c>
      <c r="I48" s="23">
        <f>F48-G48-H48</f>
        <v>7017958307</v>
      </c>
      <c r="J48" s="94">
        <f t="shared" si="0"/>
        <v>6933198307</v>
      </c>
      <c r="K48" s="94">
        <f>SUM(K49,K53,K56,K62,K69)</f>
        <v>84760000</v>
      </c>
      <c r="L48" s="24">
        <f t="shared" si="1"/>
        <v>75.882162060889939</v>
      </c>
      <c r="M48" s="26">
        <f t="shared" si="2"/>
        <v>18.186494164172721</v>
      </c>
      <c r="N48" s="88" t="s">
        <v>112</v>
      </c>
      <c r="O48" s="87" t="s">
        <v>112</v>
      </c>
      <c r="P48" s="87" t="s">
        <v>112</v>
      </c>
      <c r="Q48" s="87" t="s">
        <v>112</v>
      </c>
      <c r="R48" s="87" t="s">
        <v>112</v>
      </c>
    </row>
    <row r="49" spans="2:18" s="5" customFormat="1" ht="20.100000000000001" customHeight="1" x14ac:dyDescent="0.15">
      <c r="B49" s="32" t="s">
        <v>53</v>
      </c>
      <c r="C49" s="11"/>
      <c r="D49" s="11"/>
      <c r="E49" s="27">
        <f>SUM(E50:E52)</f>
        <v>0</v>
      </c>
      <c r="F49" s="27">
        <f>SUM(F50:F52)</f>
        <v>0</v>
      </c>
      <c r="G49" s="27">
        <f>SUM(G50:G52)</f>
        <v>0</v>
      </c>
      <c r="H49" s="27">
        <f>SUM(H50:H52)</f>
        <v>0</v>
      </c>
      <c r="I49" s="27">
        <f t="shared" si="3"/>
        <v>0</v>
      </c>
      <c r="J49" s="95">
        <f t="shared" si="0"/>
        <v>0</v>
      </c>
      <c r="K49" s="95">
        <f>SUM(K50:K52)</f>
        <v>0</v>
      </c>
      <c r="L49" s="28">
        <f t="shared" si="1"/>
        <v>0</v>
      </c>
      <c r="M49" s="33">
        <f t="shared" si="2"/>
        <v>0</v>
      </c>
      <c r="N49" s="88" t="s">
        <v>112</v>
      </c>
      <c r="O49" s="87" t="s">
        <v>112</v>
      </c>
      <c r="P49" s="87" t="s">
        <v>112</v>
      </c>
      <c r="Q49" s="87" t="s">
        <v>112</v>
      </c>
      <c r="R49" s="87" t="s">
        <v>112</v>
      </c>
    </row>
    <row r="50" spans="2:18" s="5" customFormat="1" ht="20.100000000000001" customHeight="1" x14ac:dyDescent="0.15">
      <c r="B50" s="40"/>
      <c r="C50" s="12" t="s">
        <v>54</v>
      </c>
      <c r="D50" s="12"/>
      <c r="E50" s="86">
        <v>0</v>
      </c>
      <c r="F50" s="86">
        <v>0</v>
      </c>
      <c r="G50" s="86">
        <v>0</v>
      </c>
      <c r="H50" s="86">
        <v>0</v>
      </c>
      <c r="I50" s="29">
        <f t="shared" si="3"/>
        <v>0</v>
      </c>
      <c r="J50" s="96">
        <f t="shared" si="0"/>
        <v>0</v>
      </c>
      <c r="K50" s="96">
        <v>0</v>
      </c>
      <c r="L50" s="30">
        <f t="shared" si="1"/>
        <v>0</v>
      </c>
      <c r="M50" s="34">
        <f t="shared" si="2"/>
        <v>0</v>
      </c>
      <c r="N50" s="88" t="s">
        <v>112</v>
      </c>
      <c r="O50" s="87" t="s">
        <v>112</v>
      </c>
      <c r="P50" s="87" t="s">
        <v>112</v>
      </c>
      <c r="Q50" s="87" t="s">
        <v>112</v>
      </c>
      <c r="R50" s="87" t="s">
        <v>112</v>
      </c>
    </row>
    <row r="51" spans="2:18" s="5" customFormat="1" ht="20.100000000000001" customHeight="1" x14ac:dyDescent="0.15">
      <c r="B51" s="41"/>
      <c r="C51" s="12" t="s">
        <v>55</v>
      </c>
      <c r="D51" s="12"/>
      <c r="E51" s="86">
        <v>0</v>
      </c>
      <c r="F51" s="86">
        <v>0</v>
      </c>
      <c r="G51" s="86">
        <v>0</v>
      </c>
      <c r="H51" s="86">
        <v>0</v>
      </c>
      <c r="I51" s="29">
        <f t="shared" si="3"/>
        <v>0</v>
      </c>
      <c r="J51" s="96">
        <f t="shared" si="0"/>
        <v>0</v>
      </c>
      <c r="K51" s="96">
        <v>0</v>
      </c>
      <c r="L51" s="30">
        <f t="shared" si="1"/>
        <v>0</v>
      </c>
      <c r="M51" s="34">
        <f t="shared" si="2"/>
        <v>0</v>
      </c>
      <c r="N51" s="88" t="s">
        <v>112</v>
      </c>
      <c r="O51" s="87" t="s">
        <v>112</v>
      </c>
      <c r="P51" s="87" t="s">
        <v>112</v>
      </c>
      <c r="Q51" s="87" t="s">
        <v>112</v>
      </c>
      <c r="R51" s="87" t="s">
        <v>112</v>
      </c>
    </row>
    <row r="52" spans="2:18" s="5" customFormat="1" ht="20.100000000000001" customHeight="1" x14ac:dyDescent="0.15">
      <c r="B52" s="16"/>
      <c r="C52" s="13" t="s">
        <v>56</v>
      </c>
      <c r="D52" s="14"/>
      <c r="E52" s="86">
        <v>0</v>
      </c>
      <c r="F52" s="86">
        <v>0</v>
      </c>
      <c r="G52" s="86">
        <v>0</v>
      </c>
      <c r="H52" s="86">
        <v>0</v>
      </c>
      <c r="I52" s="29">
        <f t="shared" si="3"/>
        <v>0</v>
      </c>
      <c r="J52" s="96">
        <f t="shared" si="0"/>
        <v>0</v>
      </c>
      <c r="K52" s="96">
        <v>0</v>
      </c>
      <c r="L52" s="30">
        <f t="shared" si="1"/>
        <v>0</v>
      </c>
      <c r="M52" s="34">
        <f t="shared" si="2"/>
        <v>0</v>
      </c>
      <c r="N52" s="88" t="s">
        <v>112</v>
      </c>
      <c r="O52" s="87" t="s">
        <v>112</v>
      </c>
      <c r="P52" s="87" t="s">
        <v>112</v>
      </c>
      <c r="Q52" s="87" t="s">
        <v>112</v>
      </c>
      <c r="R52" s="87" t="s">
        <v>112</v>
      </c>
    </row>
    <row r="53" spans="2:18" s="5" customFormat="1" ht="20.100000000000001" customHeight="1" x14ac:dyDescent="0.15">
      <c r="B53" s="32" t="s">
        <v>86</v>
      </c>
      <c r="C53" s="11"/>
      <c r="D53" s="11"/>
      <c r="E53" s="27">
        <f>SUM(E54:E55)</f>
        <v>0</v>
      </c>
      <c r="F53" s="27">
        <f>SUM(F54:F55)</f>
        <v>0</v>
      </c>
      <c r="G53" s="27">
        <f>SUM(G54:G55)</f>
        <v>0</v>
      </c>
      <c r="H53" s="27">
        <f>SUM(H54:H55)</f>
        <v>0</v>
      </c>
      <c r="I53" s="27">
        <f t="shared" si="3"/>
        <v>0</v>
      </c>
      <c r="J53" s="95">
        <f t="shared" si="0"/>
        <v>0</v>
      </c>
      <c r="K53" s="95">
        <f>SUM(K54:K55)</f>
        <v>0</v>
      </c>
      <c r="L53" s="28">
        <f t="shared" si="1"/>
        <v>0</v>
      </c>
      <c r="M53" s="33">
        <f t="shared" si="2"/>
        <v>0</v>
      </c>
      <c r="N53" s="88" t="s">
        <v>112</v>
      </c>
      <c r="O53" s="87" t="s">
        <v>112</v>
      </c>
      <c r="P53" s="87" t="s">
        <v>112</v>
      </c>
      <c r="Q53" s="87" t="s">
        <v>112</v>
      </c>
      <c r="R53" s="87" t="s">
        <v>112</v>
      </c>
    </row>
    <row r="54" spans="2:18" s="5" customFormat="1" ht="20.100000000000001" customHeight="1" x14ac:dyDescent="0.15">
      <c r="B54" s="107"/>
      <c r="C54" s="12" t="s">
        <v>87</v>
      </c>
      <c r="D54" s="12"/>
      <c r="E54" s="86">
        <v>0</v>
      </c>
      <c r="F54" s="86">
        <v>0</v>
      </c>
      <c r="G54" s="86">
        <v>0</v>
      </c>
      <c r="H54" s="86">
        <v>0</v>
      </c>
      <c r="I54" s="69">
        <f t="shared" si="3"/>
        <v>0</v>
      </c>
      <c r="J54" s="98">
        <f t="shared" si="0"/>
        <v>0</v>
      </c>
      <c r="K54" s="98">
        <v>0</v>
      </c>
      <c r="L54" s="70">
        <f t="shared" si="1"/>
        <v>0</v>
      </c>
      <c r="M54" s="73">
        <f t="shared" si="2"/>
        <v>0</v>
      </c>
      <c r="N54" s="88" t="s">
        <v>112</v>
      </c>
      <c r="O54" s="87" t="s">
        <v>112</v>
      </c>
      <c r="P54" s="87" t="s">
        <v>112</v>
      </c>
      <c r="Q54" s="87" t="s">
        <v>112</v>
      </c>
      <c r="R54" s="87" t="s">
        <v>112</v>
      </c>
    </row>
    <row r="55" spans="2:18" s="5" customFormat="1" ht="20.100000000000001" customHeight="1" x14ac:dyDescent="0.15">
      <c r="B55" s="108"/>
      <c r="C55" s="12" t="s">
        <v>88</v>
      </c>
      <c r="D55" s="12"/>
      <c r="E55" s="86">
        <v>0</v>
      </c>
      <c r="F55" s="86">
        <v>0</v>
      </c>
      <c r="G55" s="86">
        <v>0</v>
      </c>
      <c r="H55" s="86">
        <v>0</v>
      </c>
      <c r="I55" s="69">
        <f t="shared" si="3"/>
        <v>0</v>
      </c>
      <c r="J55" s="98">
        <f t="shared" si="0"/>
        <v>0</v>
      </c>
      <c r="K55" s="98">
        <v>0</v>
      </c>
      <c r="L55" s="70">
        <f t="shared" si="1"/>
        <v>0</v>
      </c>
      <c r="M55" s="73">
        <f t="shared" si="2"/>
        <v>0</v>
      </c>
      <c r="N55" s="88" t="s">
        <v>112</v>
      </c>
      <c r="O55" s="87" t="s">
        <v>112</v>
      </c>
      <c r="P55" s="87" t="s">
        <v>112</v>
      </c>
      <c r="Q55" s="87" t="s">
        <v>112</v>
      </c>
      <c r="R55" s="87" t="s">
        <v>112</v>
      </c>
    </row>
    <row r="56" spans="2:18" s="5" customFormat="1" ht="20.100000000000001" customHeight="1" x14ac:dyDescent="0.15">
      <c r="B56" s="32" t="s">
        <v>79</v>
      </c>
      <c r="C56" s="11"/>
      <c r="D56" s="11"/>
      <c r="E56" s="27">
        <f>SUM(E57:E61)</f>
        <v>1200000000</v>
      </c>
      <c r="F56" s="27">
        <f>SUM(F57:F61)</f>
        <v>1587740780</v>
      </c>
      <c r="G56" s="27">
        <f>SUM(G57:G61)</f>
        <v>1125589760</v>
      </c>
      <c r="H56" s="27">
        <f>SUM(H57:H61)</f>
        <v>0</v>
      </c>
      <c r="I56" s="27">
        <f t="shared" si="3"/>
        <v>462151020</v>
      </c>
      <c r="J56" s="95">
        <f t="shared" si="0"/>
        <v>377391020</v>
      </c>
      <c r="K56" s="95">
        <f>SUM(K57:K61)</f>
        <v>84760000</v>
      </c>
      <c r="L56" s="28">
        <f t="shared" si="1"/>
        <v>93.799146666666672</v>
      </c>
      <c r="M56" s="33">
        <f t="shared" si="2"/>
        <v>70.892539523989555</v>
      </c>
      <c r="N56" s="88" t="s">
        <v>112</v>
      </c>
      <c r="O56" s="87" t="s">
        <v>112</v>
      </c>
      <c r="P56" s="87" t="s">
        <v>112</v>
      </c>
      <c r="Q56" s="87" t="s">
        <v>112</v>
      </c>
      <c r="R56" s="87" t="s">
        <v>112</v>
      </c>
    </row>
    <row r="57" spans="2:18" s="5" customFormat="1" ht="20.100000000000001" customHeight="1" x14ac:dyDescent="0.15">
      <c r="B57" s="107"/>
      <c r="C57" s="71" t="s">
        <v>91</v>
      </c>
      <c r="D57" s="71"/>
      <c r="E57" s="86">
        <v>0</v>
      </c>
      <c r="F57" s="86">
        <v>0</v>
      </c>
      <c r="G57" s="86">
        <v>0</v>
      </c>
      <c r="H57" s="86">
        <v>0</v>
      </c>
      <c r="I57" s="69">
        <f t="shared" si="3"/>
        <v>0</v>
      </c>
      <c r="J57" s="98">
        <f t="shared" si="0"/>
        <v>0</v>
      </c>
      <c r="K57" s="98">
        <v>0</v>
      </c>
      <c r="L57" s="70">
        <f t="shared" si="1"/>
        <v>0</v>
      </c>
      <c r="M57" s="73">
        <f t="shared" si="2"/>
        <v>0</v>
      </c>
      <c r="N57" s="88" t="s">
        <v>112</v>
      </c>
      <c r="O57" s="87" t="s">
        <v>112</v>
      </c>
      <c r="P57" s="87" t="s">
        <v>112</v>
      </c>
      <c r="Q57" s="87" t="s">
        <v>112</v>
      </c>
      <c r="R57" s="87" t="s">
        <v>112</v>
      </c>
    </row>
    <row r="58" spans="2:18" s="5" customFormat="1" ht="20.100000000000001" customHeight="1" x14ac:dyDescent="0.15">
      <c r="B58" s="111"/>
      <c r="C58" s="71" t="s">
        <v>92</v>
      </c>
      <c r="D58" s="71"/>
      <c r="E58" s="86">
        <v>0</v>
      </c>
      <c r="F58" s="86">
        <v>0</v>
      </c>
      <c r="G58" s="86">
        <v>0</v>
      </c>
      <c r="H58" s="86">
        <v>0</v>
      </c>
      <c r="I58" s="69">
        <f t="shared" si="3"/>
        <v>0</v>
      </c>
      <c r="J58" s="98">
        <f t="shared" si="0"/>
        <v>0</v>
      </c>
      <c r="K58" s="98">
        <v>0</v>
      </c>
      <c r="L58" s="70">
        <f t="shared" si="1"/>
        <v>0</v>
      </c>
      <c r="M58" s="73">
        <f t="shared" si="2"/>
        <v>0</v>
      </c>
      <c r="N58" s="88" t="s">
        <v>112</v>
      </c>
      <c r="O58" s="87" t="s">
        <v>112</v>
      </c>
      <c r="P58" s="87" t="s">
        <v>112</v>
      </c>
      <c r="Q58" s="87" t="s">
        <v>112</v>
      </c>
      <c r="R58" s="87" t="s">
        <v>112</v>
      </c>
    </row>
    <row r="59" spans="2:18" s="5" customFormat="1" ht="20.100000000000001" customHeight="1" x14ac:dyDescent="0.15">
      <c r="B59" s="111"/>
      <c r="C59" s="71" t="s">
        <v>93</v>
      </c>
      <c r="D59" s="71"/>
      <c r="E59" s="86">
        <v>0</v>
      </c>
      <c r="F59" s="86">
        <v>0</v>
      </c>
      <c r="G59" s="86">
        <v>0</v>
      </c>
      <c r="H59" s="86">
        <v>0</v>
      </c>
      <c r="I59" s="69">
        <f t="shared" si="3"/>
        <v>0</v>
      </c>
      <c r="J59" s="98">
        <f t="shared" si="0"/>
        <v>0</v>
      </c>
      <c r="K59" s="98">
        <v>0</v>
      </c>
      <c r="L59" s="70">
        <f t="shared" si="1"/>
        <v>0</v>
      </c>
      <c r="M59" s="73">
        <f t="shared" si="2"/>
        <v>0</v>
      </c>
      <c r="N59" s="88" t="s">
        <v>112</v>
      </c>
      <c r="O59" s="87" t="s">
        <v>112</v>
      </c>
      <c r="P59" s="87" t="s">
        <v>112</v>
      </c>
      <c r="Q59" s="87" t="s">
        <v>112</v>
      </c>
      <c r="R59" s="87" t="s">
        <v>112</v>
      </c>
    </row>
    <row r="60" spans="2:18" s="5" customFormat="1" ht="20.100000000000001" customHeight="1" x14ac:dyDescent="0.15">
      <c r="B60" s="111"/>
      <c r="C60" s="71" t="s">
        <v>94</v>
      </c>
      <c r="D60" s="71"/>
      <c r="E60" s="86">
        <v>0</v>
      </c>
      <c r="F60" s="86">
        <v>0</v>
      </c>
      <c r="G60" s="86">
        <v>0</v>
      </c>
      <c r="H60" s="86">
        <v>0</v>
      </c>
      <c r="I60" s="69">
        <f t="shared" si="3"/>
        <v>0</v>
      </c>
      <c r="J60" s="98">
        <f t="shared" si="0"/>
        <v>0</v>
      </c>
      <c r="K60" s="98">
        <v>0</v>
      </c>
      <c r="L60" s="70">
        <f t="shared" si="1"/>
        <v>0</v>
      </c>
      <c r="M60" s="73">
        <f t="shared" si="2"/>
        <v>0</v>
      </c>
      <c r="N60" s="88" t="s">
        <v>112</v>
      </c>
      <c r="O60" s="87" t="s">
        <v>112</v>
      </c>
      <c r="P60" s="87" t="s">
        <v>112</v>
      </c>
      <c r="Q60" s="87" t="s">
        <v>112</v>
      </c>
      <c r="R60" s="87" t="s">
        <v>112</v>
      </c>
    </row>
    <row r="61" spans="2:18" s="5" customFormat="1" ht="20.100000000000001" customHeight="1" x14ac:dyDescent="0.15">
      <c r="B61" s="108"/>
      <c r="C61" s="71" t="s">
        <v>95</v>
      </c>
      <c r="D61" s="71"/>
      <c r="E61" s="86">
        <v>1200000000</v>
      </c>
      <c r="F61" s="86">
        <v>1587740780</v>
      </c>
      <c r="G61" s="86">
        <v>1125589760</v>
      </c>
      <c r="H61" s="86">
        <v>0</v>
      </c>
      <c r="I61" s="69">
        <f t="shared" si="3"/>
        <v>462151020</v>
      </c>
      <c r="J61" s="98">
        <f t="shared" si="0"/>
        <v>377391020</v>
      </c>
      <c r="K61" s="98">
        <v>84760000</v>
      </c>
      <c r="L61" s="70">
        <f t="shared" si="1"/>
        <v>93.799146666666672</v>
      </c>
      <c r="M61" s="73">
        <f t="shared" si="2"/>
        <v>70.892539523989555</v>
      </c>
      <c r="N61" s="88" t="s">
        <v>112</v>
      </c>
      <c r="O61" s="87" t="s">
        <v>112</v>
      </c>
      <c r="P61" s="87" t="s">
        <v>112</v>
      </c>
      <c r="Q61" s="87" t="s">
        <v>112</v>
      </c>
      <c r="R61" s="87" t="s">
        <v>112</v>
      </c>
    </row>
    <row r="62" spans="2:18" s="5" customFormat="1" ht="20.100000000000001" customHeight="1" x14ac:dyDescent="0.15">
      <c r="B62" s="32" t="s">
        <v>76</v>
      </c>
      <c r="C62" s="11"/>
      <c r="D62" s="11"/>
      <c r="E62" s="27">
        <f>SUM(E63:E68)</f>
        <v>30000000</v>
      </c>
      <c r="F62" s="27">
        <f>SUM(F63:F68)</f>
        <v>60796900</v>
      </c>
      <c r="G62" s="27">
        <f>SUM(G63:G68)</f>
        <v>30162710</v>
      </c>
      <c r="H62" s="27">
        <f>SUM(H63:H68)</f>
        <v>12402010</v>
      </c>
      <c r="I62" s="27">
        <f t="shared" si="3"/>
        <v>18232180</v>
      </c>
      <c r="J62" s="95">
        <f t="shared" si="0"/>
        <v>18232180</v>
      </c>
      <c r="K62" s="95">
        <f>SUM(K63:K68)</f>
        <v>0</v>
      </c>
      <c r="L62" s="28">
        <f t="shared" si="1"/>
        <v>100.54236666666667</v>
      </c>
      <c r="M62" s="33">
        <f t="shared" si="2"/>
        <v>49.612249966692382</v>
      </c>
      <c r="N62" s="88" t="s">
        <v>112</v>
      </c>
      <c r="O62" s="87" t="s">
        <v>112</v>
      </c>
      <c r="P62" s="87" t="s">
        <v>112</v>
      </c>
      <c r="Q62" s="87" t="s">
        <v>112</v>
      </c>
      <c r="R62" s="87" t="s">
        <v>112</v>
      </c>
    </row>
    <row r="63" spans="2:18" s="5" customFormat="1" ht="20.100000000000001" customHeight="1" x14ac:dyDescent="0.15">
      <c r="B63" s="107"/>
      <c r="C63" s="71" t="s">
        <v>80</v>
      </c>
      <c r="D63" s="71"/>
      <c r="E63" s="79">
        <v>0</v>
      </c>
      <c r="F63" s="77">
        <v>0</v>
      </c>
      <c r="G63" s="77">
        <v>0</v>
      </c>
      <c r="H63" s="77">
        <v>0</v>
      </c>
      <c r="I63" s="29">
        <f t="shared" si="3"/>
        <v>0</v>
      </c>
      <c r="J63" s="96">
        <f t="shared" si="0"/>
        <v>0</v>
      </c>
      <c r="K63" s="96">
        <v>0</v>
      </c>
      <c r="L63" s="30">
        <f t="shared" si="1"/>
        <v>0</v>
      </c>
      <c r="M63" s="34">
        <f t="shared" si="2"/>
        <v>0</v>
      </c>
      <c r="N63" s="88" t="s">
        <v>112</v>
      </c>
      <c r="O63" s="87" t="s">
        <v>112</v>
      </c>
      <c r="P63" s="87" t="s">
        <v>112</v>
      </c>
      <c r="Q63" s="87" t="s">
        <v>112</v>
      </c>
      <c r="R63" s="87" t="s">
        <v>112</v>
      </c>
    </row>
    <row r="64" spans="2:18" s="5" customFormat="1" ht="20.100000000000001" customHeight="1" x14ac:dyDescent="0.15">
      <c r="B64" s="111"/>
      <c r="C64" s="71" t="s">
        <v>81</v>
      </c>
      <c r="D64" s="71"/>
      <c r="E64" s="79">
        <v>0</v>
      </c>
      <c r="F64" s="77">
        <v>0</v>
      </c>
      <c r="G64" s="77">
        <v>0</v>
      </c>
      <c r="H64" s="77">
        <v>0</v>
      </c>
      <c r="I64" s="29">
        <f t="shared" si="3"/>
        <v>0</v>
      </c>
      <c r="J64" s="96">
        <f t="shared" si="0"/>
        <v>0</v>
      </c>
      <c r="K64" s="96">
        <v>0</v>
      </c>
      <c r="L64" s="30">
        <f t="shared" si="1"/>
        <v>0</v>
      </c>
      <c r="M64" s="34">
        <f t="shared" si="2"/>
        <v>0</v>
      </c>
      <c r="N64" s="88" t="s">
        <v>112</v>
      </c>
      <c r="O64" s="87" t="s">
        <v>112</v>
      </c>
      <c r="P64" s="87" t="s">
        <v>112</v>
      </c>
      <c r="Q64" s="87" t="s">
        <v>112</v>
      </c>
      <c r="R64" s="87" t="s">
        <v>112</v>
      </c>
    </row>
    <row r="65" spans="2:18" s="5" customFormat="1" ht="20.100000000000001" customHeight="1" x14ac:dyDescent="0.15">
      <c r="B65" s="111"/>
      <c r="C65" s="71" t="s">
        <v>82</v>
      </c>
      <c r="D65" s="71"/>
      <c r="E65" s="79">
        <v>0</v>
      </c>
      <c r="F65" s="77">
        <v>0</v>
      </c>
      <c r="G65" s="77">
        <v>0</v>
      </c>
      <c r="H65" s="77">
        <v>0</v>
      </c>
      <c r="I65" s="29">
        <f t="shared" si="3"/>
        <v>0</v>
      </c>
      <c r="J65" s="96">
        <f t="shared" si="0"/>
        <v>0</v>
      </c>
      <c r="K65" s="96">
        <v>0</v>
      </c>
      <c r="L65" s="30">
        <f t="shared" si="1"/>
        <v>0</v>
      </c>
      <c r="M65" s="34">
        <f t="shared" si="2"/>
        <v>0</v>
      </c>
      <c r="N65" s="88" t="s">
        <v>112</v>
      </c>
      <c r="O65" s="87" t="s">
        <v>112</v>
      </c>
      <c r="P65" s="87" t="s">
        <v>112</v>
      </c>
      <c r="Q65" s="87" t="s">
        <v>112</v>
      </c>
      <c r="R65" s="87" t="s">
        <v>112</v>
      </c>
    </row>
    <row r="66" spans="2:18" s="5" customFormat="1" ht="20.100000000000001" customHeight="1" x14ac:dyDescent="0.15">
      <c r="B66" s="111"/>
      <c r="C66" s="71" t="s">
        <v>83</v>
      </c>
      <c r="D66" s="71"/>
      <c r="E66" s="79">
        <v>0</v>
      </c>
      <c r="F66" s="77">
        <v>0</v>
      </c>
      <c r="G66" s="77">
        <v>0</v>
      </c>
      <c r="H66" s="77">
        <v>0</v>
      </c>
      <c r="I66" s="29">
        <f t="shared" si="3"/>
        <v>0</v>
      </c>
      <c r="J66" s="96">
        <f t="shared" si="0"/>
        <v>0</v>
      </c>
      <c r="K66" s="96">
        <v>0</v>
      </c>
      <c r="L66" s="30">
        <f t="shared" si="1"/>
        <v>0</v>
      </c>
      <c r="M66" s="34">
        <f t="shared" si="2"/>
        <v>0</v>
      </c>
      <c r="N66" s="88" t="s">
        <v>112</v>
      </c>
      <c r="O66" s="87" t="s">
        <v>112</v>
      </c>
      <c r="P66" s="87" t="s">
        <v>112</v>
      </c>
      <c r="Q66" s="87" t="s">
        <v>112</v>
      </c>
      <c r="R66" s="87" t="s">
        <v>112</v>
      </c>
    </row>
    <row r="67" spans="2:18" s="10" customFormat="1" ht="20.100000000000001" customHeight="1" x14ac:dyDescent="0.15">
      <c r="B67" s="111"/>
      <c r="C67" s="71" t="s">
        <v>84</v>
      </c>
      <c r="D67" s="71"/>
      <c r="E67" s="79">
        <v>0</v>
      </c>
      <c r="F67" s="77">
        <v>0</v>
      </c>
      <c r="G67" s="77">
        <v>0</v>
      </c>
      <c r="H67" s="77">
        <v>0</v>
      </c>
      <c r="I67" s="29">
        <f t="shared" si="3"/>
        <v>0</v>
      </c>
      <c r="J67" s="96">
        <f t="shared" si="0"/>
        <v>0</v>
      </c>
      <c r="K67" s="96">
        <v>0</v>
      </c>
      <c r="L67" s="30">
        <f t="shared" si="1"/>
        <v>0</v>
      </c>
      <c r="M67" s="34">
        <f t="shared" si="2"/>
        <v>0</v>
      </c>
      <c r="N67" s="88" t="s">
        <v>112</v>
      </c>
      <c r="O67" s="87" t="s">
        <v>112</v>
      </c>
      <c r="P67" s="87" t="s">
        <v>112</v>
      </c>
      <c r="Q67" s="87" t="s">
        <v>112</v>
      </c>
      <c r="R67" s="87" t="s">
        <v>112</v>
      </c>
    </row>
    <row r="68" spans="2:18" s="5" customFormat="1" ht="20.100000000000001" customHeight="1" x14ac:dyDescent="0.15">
      <c r="B68" s="111"/>
      <c r="C68" s="71" t="s">
        <v>85</v>
      </c>
      <c r="D68" s="71"/>
      <c r="E68" s="79">
        <v>30000000</v>
      </c>
      <c r="F68" s="78">
        <v>60796900</v>
      </c>
      <c r="G68" s="78">
        <v>30162710</v>
      </c>
      <c r="H68" s="77">
        <v>12402010</v>
      </c>
      <c r="I68" s="29">
        <f t="shared" si="3"/>
        <v>18232180</v>
      </c>
      <c r="J68" s="96">
        <f t="shared" si="0"/>
        <v>18232180</v>
      </c>
      <c r="K68" s="96">
        <v>0</v>
      </c>
      <c r="L68" s="30">
        <f t="shared" si="1"/>
        <v>100.54236666666667</v>
      </c>
      <c r="M68" s="34">
        <f t="shared" si="2"/>
        <v>49.612249966692382</v>
      </c>
      <c r="N68" s="88" t="s">
        <v>112</v>
      </c>
      <c r="O68" s="87" t="s">
        <v>112</v>
      </c>
      <c r="P68" s="87" t="s">
        <v>112</v>
      </c>
      <c r="Q68" s="87" t="s">
        <v>112</v>
      </c>
      <c r="R68" s="87" t="s">
        <v>112</v>
      </c>
    </row>
    <row r="69" spans="2:18" s="5" customFormat="1" ht="20.100000000000001" customHeight="1" thickBot="1" x14ac:dyDescent="0.2">
      <c r="B69" s="35" t="s">
        <v>63</v>
      </c>
      <c r="C69" s="36"/>
      <c r="D69" s="36"/>
      <c r="E69" s="81">
        <v>905000000</v>
      </c>
      <c r="F69" s="80">
        <v>7259634205</v>
      </c>
      <c r="G69" s="80">
        <v>464331690</v>
      </c>
      <c r="H69" s="80">
        <v>257727408</v>
      </c>
      <c r="I69" s="37">
        <f t="shared" si="3"/>
        <v>6537575107</v>
      </c>
      <c r="J69" s="37">
        <f t="shared" si="0"/>
        <v>6537575107</v>
      </c>
      <c r="K69" s="37">
        <v>0</v>
      </c>
      <c r="L69" s="38">
        <f>IF(E69=0,0,+(G69/E69)*100)</f>
        <v>51.307369060773475</v>
      </c>
      <c r="M69" s="39">
        <f>IF(F69=0,0,+(G69/F69)*100)</f>
        <v>6.3960755719647171</v>
      </c>
      <c r="N69" s="88" t="s">
        <v>112</v>
      </c>
      <c r="O69" s="87" t="s">
        <v>112</v>
      </c>
      <c r="P69" s="87" t="s">
        <v>112</v>
      </c>
      <c r="Q69" s="87" t="s">
        <v>112</v>
      </c>
      <c r="R69" s="87" t="s">
        <v>112</v>
      </c>
    </row>
    <row r="70" spans="2:18" s="5" customFormat="1" ht="20.100000000000001" customHeight="1" x14ac:dyDescent="0.15">
      <c r="B70" s="113" t="s">
        <v>68</v>
      </c>
      <c r="C70" s="114"/>
      <c r="D70" s="115"/>
      <c r="E70" s="23">
        <f>SUM(E71:E72,E76:E77,E83)</f>
        <v>8395291222</v>
      </c>
      <c r="F70" s="23">
        <f>SUM(F71:F72,F76:F77,F83)</f>
        <v>0</v>
      </c>
      <c r="G70" s="23">
        <f>SUM(G71:G72,G76:G77,G83)</f>
        <v>0</v>
      </c>
      <c r="H70" s="23">
        <f>SUM(H71:H72,H76:H77,H83)</f>
        <v>0</v>
      </c>
      <c r="I70" s="23">
        <f t="shared" si="3"/>
        <v>0</v>
      </c>
      <c r="J70" s="94">
        <f t="shared" si="0"/>
        <v>0</v>
      </c>
      <c r="K70" s="94">
        <f>SUM(K71:K72,K76:K77,K83)</f>
        <v>0</v>
      </c>
      <c r="L70" s="24">
        <f>IF(E70=0,0,+(G70/E70)*100)</f>
        <v>0</v>
      </c>
      <c r="M70" s="26">
        <f>IF(F70=0,0,+(G70/F70)*100)</f>
        <v>0</v>
      </c>
      <c r="N70" s="88" t="s">
        <v>112</v>
      </c>
      <c r="O70" s="87" t="s">
        <v>112</v>
      </c>
      <c r="P70" s="87" t="s">
        <v>112</v>
      </c>
      <c r="Q70" s="87" t="s">
        <v>112</v>
      </c>
      <c r="R70" s="87" t="s">
        <v>112</v>
      </c>
    </row>
    <row r="71" spans="2:18" s="5" customFormat="1" ht="20.100000000000001" customHeight="1" x14ac:dyDescent="0.15">
      <c r="B71" s="32" t="s">
        <v>64</v>
      </c>
      <c r="C71" s="11"/>
      <c r="D71" s="11"/>
      <c r="E71" s="83">
        <v>8365267222</v>
      </c>
      <c r="F71" s="82">
        <v>0</v>
      </c>
      <c r="G71" s="82">
        <v>0</v>
      </c>
      <c r="H71" s="82">
        <v>0</v>
      </c>
      <c r="I71" s="27">
        <f t="shared" si="3"/>
        <v>0</v>
      </c>
      <c r="J71" s="95">
        <f t="shared" si="0"/>
        <v>0</v>
      </c>
      <c r="K71" s="95">
        <v>0</v>
      </c>
      <c r="L71" s="28">
        <f>IF(E71=0,0,+(G71/E71)*100)</f>
        <v>0</v>
      </c>
      <c r="M71" s="33">
        <f>IF(F71=0,0,+(G71/F71)*100)</f>
        <v>0</v>
      </c>
      <c r="N71" s="88" t="s">
        <v>112</v>
      </c>
      <c r="O71" s="87" t="s">
        <v>112</v>
      </c>
      <c r="P71" s="87" t="s">
        <v>112</v>
      </c>
      <c r="Q71" s="87" t="s">
        <v>112</v>
      </c>
      <c r="R71" s="87" t="s">
        <v>112</v>
      </c>
    </row>
    <row r="72" spans="2:18" s="5" customFormat="1" ht="20.100000000000001" customHeight="1" x14ac:dyDescent="0.15">
      <c r="B72" s="32" t="s">
        <v>69</v>
      </c>
      <c r="C72" s="11"/>
      <c r="D72" s="11"/>
      <c r="E72" s="27">
        <f>SUM(E73:E75)</f>
        <v>30024000</v>
      </c>
      <c r="F72" s="27">
        <f>SUM(F73:F75)</f>
        <v>0</v>
      </c>
      <c r="G72" s="27">
        <f>SUM(G73:G75)</f>
        <v>0</v>
      </c>
      <c r="H72" s="27">
        <f>SUM(H73:H75)</f>
        <v>0</v>
      </c>
      <c r="I72" s="27">
        <f t="shared" si="3"/>
        <v>0</v>
      </c>
      <c r="J72" s="95">
        <f t="shared" ref="J72:J87" si="4">I72-K72</f>
        <v>0</v>
      </c>
      <c r="K72" s="95">
        <f>SUM(K73:K75)</f>
        <v>0</v>
      </c>
      <c r="L72" s="28">
        <f t="shared" ref="L72:L87" si="5">IF(E72=0,0,+G72/E72)*100</f>
        <v>0</v>
      </c>
      <c r="M72" s="33">
        <f t="shared" ref="M72:M87" si="6">IF(F72=0,0,+((G72/F72)*100))</f>
        <v>0</v>
      </c>
      <c r="N72" s="88" t="s">
        <v>112</v>
      </c>
      <c r="O72" s="87" t="s">
        <v>112</v>
      </c>
      <c r="P72" s="87" t="s">
        <v>112</v>
      </c>
      <c r="Q72" s="87" t="s">
        <v>112</v>
      </c>
      <c r="R72" s="87" t="s">
        <v>112</v>
      </c>
    </row>
    <row r="73" spans="2:18" s="5" customFormat="1" ht="20.100000000000001" customHeight="1" x14ac:dyDescent="0.15">
      <c r="B73" s="107"/>
      <c r="C73" s="12" t="s">
        <v>48</v>
      </c>
      <c r="D73" s="12"/>
      <c r="E73" s="86">
        <v>5000000</v>
      </c>
      <c r="F73" s="86">
        <v>0</v>
      </c>
      <c r="G73" s="86">
        <v>0</v>
      </c>
      <c r="H73" s="86">
        <v>0</v>
      </c>
      <c r="I73" s="29">
        <f t="shared" si="3"/>
        <v>0</v>
      </c>
      <c r="J73" s="96">
        <f t="shared" si="4"/>
        <v>0</v>
      </c>
      <c r="K73" s="96">
        <v>0</v>
      </c>
      <c r="L73" s="30">
        <f t="shared" si="5"/>
        <v>0</v>
      </c>
      <c r="M73" s="34">
        <f t="shared" si="6"/>
        <v>0</v>
      </c>
      <c r="N73" s="88" t="s">
        <v>112</v>
      </c>
      <c r="O73" s="87" t="s">
        <v>112</v>
      </c>
      <c r="P73" s="87" t="s">
        <v>112</v>
      </c>
      <c r="Q73" s="87" t="s">
        <v>112</v>
      </c>
      <c r="R73" s="87" t="s">
        <v>112</v>
      </c>
    </row>
    <row r="74" spans="2:18" s="5" customFormat="1" ht="20.100000000000001" customHeight="1" x14ac:dyDescent="0.15">
      <c r="B74" s="111"/>
      <c r="C74" s="12" t="s">
        <v>43</v>
      </c>
      <c r="D74" s="12"/>
      <c r="E74" s="86">
        <v>25024000</v>
      </c>
      <c r="F74" s="86">
        <v>0</v>
      </c>
      <c r="G74" s="86">
        <v>0</v>
      </c>
      <c r="H74" s="86">
        <v>0</v>
      </c>
      <c r="I74" s="29">
        <f t="shared" si="3"/>
        <v>0</v>
      </c>
      <c r="J74" s="96">
        <f t="shared" si="4"/>
        <v>0</v>
      </c>
      <c r="K74" s="96">
        <v>0</v>
      </c>
      <c r="L74" s="30">
        <f t="shared" si="5"/>
        <v>0</v>
      </c>
      <c r="M74" s="34">
        <f t="shared" si="6"/>
        <v>0</v>
      </c>
      <c r="N74" s="88" t="s">
        <v>112</v>
      </c>
      <c r="O74" s="87" t="s">
        <v>112</v>
      </c>
      <c r="P74" s="87" t="s">
        <v>112</v>
      </c>
      <c r="Q74" s="87" t="s">
        <v>112</v>
      </c>
      <c r="R74" s="87" t="s">
        <v>112</v>
      </c>
    </row>
    <row r="75" spans="2:18" s="5" customFormat="1" ht="20.100000000000001" customHeight="1" x14ac:dyDescent="0.15">
      <c r="B75" s="108"/>
      <c r="C75" s="12" t="s">
        <v>44</v>
      </c>
      <c r="D75" s="12"/>
      <c r="E75" s="86">
        <v>0</v>
      </c>
      <c r="F75" s="86">
        <v>0</v>
      </c>
      <c r="G75" s="86">
        <v>0</v>
      </c>
      <c r="H75" s="86">
        <v>0</v>
      </c>
      <c r="I75" s="29">
        <f t="shared" si="3"/>
        <v>0</v>
      </c>
      <c r="J75" s="96">
        <f t="shared" si="4"/>
        <v>0</v>
      </c>
      <c r="K75" s="96">
        <v>0</v>
      </c>
      <c r="L75" s="30">
        <f t="shared" si="5"/>
        <v>0</v>
      </c>
      <c r="M75" s="34">
        <f t="shared" si="6"/>
        <v>0</v>
      </c>
      <c r="N75" s="88" t="s">
        <v>112</v>
      </c>
      <c r="O75" s="87" t="s">
        <v>112</v>
      </c>
      <c r="P75" s="87" t="s">
        <v>112</v>
      </c>
      <c r="Q75" s="87" t="s">
        <v>112</v>
      </c>
      <c r="R75" s="87" t="s">
        <v>112</v>
      </c>
    </row>
    <row r="76" spans="2:18" s="5" customFormat="1" ht="20.100000000000001" customHeight="1" x14ac:dyDescent="0.15">
      <c r="B76" s="55" t="s">
        <v>70</v>
      </c>
      <c r="C76" s="56"/>
      <c r="D76" s="56"/>
      <c r="E76" s="85">
        <v>0</v>
      </c>
      <c r="F76" s="84">
        <v>0</v>
      </c>
      <c r="G76" s="84">
        <v>0</v>
      </c>
      <c r="H76" s="84">
        <v>0</v>
      </c>
      <c r="I76" s="57">
        <f>F76-G76-H76</f>
        <v>0</v>
      </c>
      <c r="J76" s="97">
        <f t="shared" si="4"/>
        <v>0</v>
      </c>
      <c r="K76" s="97">
        <v>0</v>
      </c>
      <c r="L76" s="58">
        <f>IF(E76=0,0,+G76/E76)*100</f>
        <v>0</v>
      </c>
      <c r="M76" s="59">
        <f>IF(F76=0,0,+((G76/F76)*100))</f>
        <v>0</v>
      </c>
      <c r="N76" s="88" t="s">
        <v>112</v>
      </c>
      <c r="O76" s="87" t="s">
        <v>112</v>
      </c>
      <c r="P76" s="87" t="s">
        <v>112</v>
      </c>
      <c r="Q76" s="87" t="s">
        <v>112</v>
      </c>
      <c r="R76" s="87" t="s">
        <v>112</v>
      </c>
    </row>
    <row r="77" spans="2:18" s="5" customFormat="1" ht="20.100000000000001" customHeight="1" x14ac:dyDescent="0.15">
      <c r="B77" s="32" t="s">
        <v>71</v>
      </c>
      <c r="C77" s="11"/>
      <c r="D77" s="11"/>
      <c r="E77" s="27">
        <f>SUM(E78:E82)</f>
        <v>0</v>
      </c>
      <c r="F77" s="27">
        <f>SUM(F78:F82)</f>
        <v>0</v>
      </c>
      <c r="G77" s="27">
        <f>SUM(G78:G82)</f>
        <v>0</v>
      </c>
      <c r="H77" s="27">
        <f>SUM(H78:H82)</f>
        <v>0</v>
      </c>
      <c r="I77" s="27">
        <f t="shared" si="3"/>
        <v>0</v>
      </c>
      <c r="J77" s="95">
        <f t="shared" si="4"/>
        <v>0</v>
      </c>
      <c r="K77" s="95">
        <f>SUM(K78:K82)</f>
        <v>0</v>
      </c>
      <c r="L77" s="28">
        <f t="shared" si="5"/>
        <v>0</v>
      </c>
      <c r="M77" s="33">
        <f t="shared" si="6"/>
        <v>0</v>
      </c>
      <c r="N77" s="88" t="s">
        <v>112</v>
      </c>
      <c r="O77" s="87" t="s">
        <v>112</v>
      </c>
      <c r="P77" s="87" t="s">
        <v>112</v>
      </c>
      <c r="Q77" s="87" t="s">
        <v>112</v>
      </c>
      <c r="R77" s="87" t="s">
        <v>112</v>
      </c>
    </row>
    <row r="78" spans="2:18" s="5" customFormat="1" ht="20.100000000000001" customHeight="1" x14ac:dyDescent="0.15">
      <c r="B78" s="107"/>
      <c r="C78" s="12" t="s">
        <v>45</v>
      </c>
      <c r="D78" s="12"/>
      <c r="E78" s="86">
        <v>0</v>
      </c>
      <c r="F78" s="86">
        <v>0</v>
      </c>
      <c r="G78" s="86">
        <v>0</v>
      </c>
      <c r="H78" s="86">
        <v>0</v>
      </c>
      <c r="I78" s="29">
        <f t="shared" ref="I78:I87" si="7">F78-G78-H78</f>
        <v>0</v>
      </c>
      <c r="J78" s="96">
        <f t="shared" si="4"/>
        <v>0</v>
      </c>
      <c r="K78" s="96">
        <v>0</v>
      </c>
      <c r="L78" s="30">
        <f t="shared" si="5"/>
        <v>0</v>
      </c>
      <c r="M78" s="34">
        <f t="shared" si="6"/>
        <v>0</v>
      </c>
      <c r="N78" s="88" t="s">
        <v>112</v>
      </c>
      <c r="O78" s="87" t="s">
        <v>112</v>
      </c>
      <c r="P78" s="87" t="s">
        <v>112</v>
      </c>
      <c r="Q78" s="87" t="s">
        <v>112</v>
      </c>
      <c r="R78" s="87" t="s">
        <v>112</v>
      </c>
    </row>
    <row r="79" spans="2:18" s="5" customFormat="1" ht="20.100000000000001" customHeight="1" x14ac:dyDescent="0.15">
      <c r="B79" s="111"/>
      <c r="C79" s="12" t="s">
        <v>46</v>
      </c>
      <c r="D79" s="12"/>
      <c r="E79" s="86">
        <v>0</v>
      </c>
      <c r="F79" s="86">
        <v>0</v>
      </c>
      <c r="G79" s="86">
        <v>0</v>
      </c>
      <c r="H79" s="86">
        <v>0</v>
      </c>
      <c r="I79" s="29">
        <f t="shared" si="7"/>
        <v>0</v>
      </c>
      <c r="J79" s="96">
        <f t="shared" si="4"/>
        <v>0</v>
      </c>
      <c r="K79" s="96">
        <v>0</v>
      </c>
      <c r="L79" s="30">
        <f t="shared" si="5"/>
        <v>0</v>
      </c>
      <c r="M79" s="34">
        <f t="shared" si="6"/>
        <v>0</v>
      </c>
      <c r="N79" s="88" t="s">
        <v>112</v>
      </c>
      <c r="O79" s="87" t="s">
        <v>112</v>
      </c>
      <c r="P79" s="87" t="s">
        <v>112</v>
      </c>
      <c r="Q79" s="87" t="s">
        <v>112</v>
      </c>
      <c r="R79" s="87" t="s">
        <v>112</v>
      </c>
    </row>
    <row r="80" spans="2:18" s="5" customFormat="1" ht="20.100000000000001" customHeight="1" x14ac:dyDescent="0.15">
      <c r="B80" s="111"/>
      <c r="C80" s="12" t="s">
        <v>67</v>
      </c>
      <c r="D80" s="12"/>
      <c r="E80" s="86">
        <v>0</v>
      </c>
      <c r="F80" s="86">
        <v>0</v>
      </c>
      <c r="G80" s="86">
        <v>0</v>
      </c>
      <c r="H80" s="86">
        <v>0</v>
      </c>
      <c r="I80" s="29">
        <f t="shared" si="7"/>
        <v>0</v>
      </c>
      <c r="J80" s="96">
        <f t="shared" si="4"/>
        <v>0</v>
      </c>
      <c r="K80" s="96">
        <v>0</v>
      </c>
      <c r="L80" s="30">
        <f t="shared" si="5"/>
        <v>0</v>
      </c>
      <c r="M80" s="34">
        <f t="shared" si="6"/>
        <v>0</v>
      </c>
      <c r="N80" s="88" t="s">
        <v>112</v>
      </c>
      <c r="O80" s="87" t="s">
        <v>112</v>
      </c>
      <c r="P80" s="87" t="s">
        <v>112</v>
      </c>
      <c r="Q80" s="87" t="s">
        <v>112</v>
      </c>
      <c r="R80" s="87" t="s">
        <v>112</v>
      </c>
    </row>
    <row r="81" spans="2:18" s="5" customFormat="1" ht="20.100000000000001" customHeight="1" x14ac:dyDescent="0.15">
      <c r="B81" s="111"/>
      <c r="C81" s="12" t="s">
        <v>51</v>
      </c>
      <c r="D81" s="12"/>
      <c r="E81" s="86">
        <v>0</v>
      </c>
      <c r="F81" s="86">
        <v>0</v>
      </c>
      <c r="G81" s="86">
        <v>0</v>
      </c>
      <c r="H81" s="86">
        <v>0</v>
      </c>
      <c r="I81" s="29">
        <f t="shared" si="7"/>
        <v>0</v>
      </c>
      <c r="J81" s="96">
        <f t="shared" si="4"/>
        <v>0</v>
      </c>
      <c r="K81" s="96">
        <v>0</v>
      </c>
      <c r="L81" s="30">
        <f t="shared" si="5"/>
        <v>0</v>
      </c>
      <c r="M81" s="34">
        <f t="shared" si="6"/>
        <v>0</v>
      </c>
      <c r="N81" s="88" t="s">
        <v>112</v>
      </c>
      <c r="O81" s="87" t="s">
        <v>112</v>
      </c>
      <c r="P81" s="87" t="s">
        <v>112</v>
      </c>
      <c r="Q81" s="87" t="s">
        <v>112</v>
      </c>
      <c r="R81" s="87" t="s">
        <v>112</v>
      </c>
    </row>
    <row r="82" spans="2:18" s="5" customFormat="1" ht="20.100000000000001" customHeight="1" x14ac:dyDescent="0.15">
      <c r="B82" s="108"/>
      <c r="C82" s="12" t="s">
        <v>47</v>
      </c>
      <c r="D82" s="12"/>
      <c r="E82" s="86">
        <v>0</v>
      </c>
      <c r="F82" s="86">
        <v>0</v>
      </c>
      <c r="G82" s="86">
        <v>0</v>
      </c>
      <c r="H82" s="86">
        <v>0</v>
      </c>
      <c r="I82" s="29">
        <f t="shared" si="7"/>
        <v>0</v>
      </c>
      <c r="J82" s="96">
        <f t="shared" si="4"/>
        <v>0</v>
      </c>
      <c r="K82" s="96">
        <v>0</v>
      </c>
      <c r="L82" s="30">
        <f t="shared" si="5"/>
        <v>0</v>
      </c>
      <c r="M82" s="34">
        <f t="shared" si="6"/>
        <v>0</v>
      </c>
      <c r="N82" s="88" t="s">
        <v>112</v>
      </c>
      <c r="O82" s="87" t="s">
        <v>112</v>
      </c>
      <c r="P82" s="87" t="s">
        <v>112</v>
      </c>
      <c r="Q82" s="87" t="s">
        <v>112</v>
      </c>
      <c r="R82" s="87" t="s">
        <v>112</v>
      </c>
    </row>
    <row r="83" spans="2:18" s="5" customFormat="1" ht="20.100000000000001" customHeight="1" x14ac:dyDescent="0.15">
      <c r="B83" s="32" t="s">
        <v>72</v>
      </c>
      <c r="C83" s="11"/>
      <c r="D83" s="11"/>
      <c r="E83" s="27">
        <f>SUM(E84:E87)</f>
        <v>0</v>
      </c>
      <c r="F83" s="27">
        <f>SUM(F84:F87)</f>
        <v>0</v>
      </c>
      <c r="G83" s="27">
        <f>SUM(G84:G87)</f>
        <v>0</v>
      </c>
      <c r="H83" s="27">
        <f>SUM(H84:H87)</f>
        <v>0</v>
      </c>
      <c r="I83" s="27">
        <f t="shared" si="7"/>
        <v>0</v>
      </c>
      <c r="J83" s="95">
        <f t="shared" si="4"/>
        <v>0</v>
      </c>
      <c r="K83" s="95">
        <f>SUM(K84:K87)</f>
        <v>0</v>
      </c>
      <c r="L83" s="28">
        <f t="shared" si="5"/>
        <v>0</v>
      </c>
      <c r="M83" s="33">
        <f t="shared" si="6"/>
        <v>0</v>
      </c>
      <c r="N83" s="88" t="s">
        <v>112</v>
      </c>
      <c r="O83" s="87" t="s">
        <v>112</v>
      </c>
      <c r="P83" s="87" t="s">
        <v>112</v>
      </c>
      <c r="Q83" s="87" t="s">
        <v>112</v>
      </c>
      <c r="R83" s="87" t="s">
        <v>112</v>
      </c>
    </row>
    <row r="84" spans="2:18" s="5" customFormat="1" ht="21" customHeight="1" x14ac:dyDescent="0.15">
      <c r="B84" s="107"/>
      <c r="C84" s="12" t="s">
        <v>52</v>
      </c>
      <c r="D84" s="12"/>
      <c r="E84" s="31">
        <v>0</v>
      </c>
      <c r="F84" s="31">
        <v>0</v>
      </c>
      <c r="G84" s="31">
        <v>0</v>
      </c>
      <c r="H84" s="31">
        <v>0</v>
      </c>
      <c r="I84" s="29">
        <f t="shared" si="7"/>
        <v>0</v>
      </c>
      <c r="J84" s="96">
        <f t="shared" si="4"/>
        <v>0</v>
      </c>
      <c r="K84" s="96">
        <v>0</v>
      </c>
      <c r="L84" s="30">
        <f t="shared" si="5"/>
        <v>0</v>
      </c>
      <c r="M84" s="34">
        <f t="shared" si="6"/>
        <v>0</v>
      </c>
      <c r="N84" s="88" t="s">
        <v>112</v>
      </c>
      <c r="O84" s="87" t="s">
        <v>112</v>
      </c>
      <c r="P84" s="87" t="s">
        <v>112</v>
      </c>
      <c r="Q84" s="87" t="s">
        <v>112</v>
      </c>
      <c r="R84" s="87" t="s">
        <v>112</v>
      </c>
    </row>
    <row r="85" spans="2:18" ht="21" customHeight="1" x14ac:dyDescent="0.15">
      <c r="B85" s="111"/>
      <c r="C85" s="60" t="s">
        <v>73</v>
      </c>
      <c r="D85" s="60"/>
      <c r="E85" s="61">
        <v>0</v>
      </c>
      <c r="F85" s="61">
        <v>0</v>
      </c>
      <c r="G85" s="61">
        <v>0</v>
      </c>
      <c r="H85" s="61">
        <v>0</v>
      </c>
      <c r="I85" s="62">
        <f t="shared" si="7"/>
        <v>0</v>
      </c>
      <c r="J85" s="99">
        <f t="shared" si="4"/>
        <v>0</v>
      </c>
      <c r="K85" s="99">
        <v>0</v>
      </c>
      <c r="L85" s="63">
        <f t="shared" si="5"/>
        <v>0</v>
      </c>
      <c r="M85" s="64">
        <f t="shared" si="6"/>
        <v>0</v>
      </c>
      <c r="N85" s="88" t="s">
        <v>112</v>
      </c>
      <c r="O85" s="87" t="s">
        <v>112</v>
      </c>
      <c r="P85" s="87" t="s">
        <v>112</v>
      </c>
      <c r="Q85" s="87" t="s">
        <v>112</v>
      </c>
      <c r="R85" s="87" t="s">
        <v>112</v>
      </c>
    </row>
    <row r="86" spans="2:18" ht="21" customHeight="1" x14ac:dyDescent="0.15">
      <c r="B86" s="111"/>
      <c r="C86" s="12" t="s">
        <v>74</v>
      </c>
      <c r="D86" s="12"/>
      <c r="E86" s="31">
        <v>0</v>
      </c>
      <c r="F86" s="31">
        <v>0</v>
      </c>
      <c r="G86" s="31">
        <v>0</v>
      </c>
      <c r="H86" s="31">
        <v>0</v>
      </c>
      <c r="I86" s="29">
        <f t="shared" si="7"/>
        <v>0</v>
      </c>
      <c r="J86" s="96">
        <f t="shared" si="4"/>
        <v>0</v>
      </c>
      <c r="K86" s="96">
        <v>0</v>
      </c>
      <c r="L86" s="30">
        <f t="shared" si="5"/>
        <v>0</v>
      </c>
      <c r="M86" s="34">
        <f t="shared" si="6"/>
        <v>0</v>
      </c>
      <c r="N86" s="88" t="s">
        <v>112</v>
      </c>
      <c r="O86" s="87" t="s">
        <v>112</v>
      </c>
      <c r="P86" s="87" t="s">
        <v>112</v>
      </c>
      <c r="Q86" s="87" t="s">
        <v>112</v>
      </c>
      <c r="R86" s="87" t="s">
        <v>112</v>
      </c>
    </row>
    <row r="87" spans="2:18" ht="21" customHeight="1" thickBot="1" x14ac:dyDescent="0.2">
      <c r="B87" s="112"/>
      <c r="C87" s="15" t="s">
        <v>75</v>
      </c>
      <c r="D87" s="15"/>
      <c r="E87" s="65">
        <v>0</v>
      </c>
      <c r="F87" s="65">
        <v>0</v>
      </c>
      <c r="G87" s="65">
        <v>0</v>
      </c>
      <c r="H87" s="65">
        <v>0</v>
      </c>
      <c r="I87" s="66">
        <f t="shared" si="7"/>
        <v>0</v>
      </c>
      <c r="J87" s="66">
        <f t="shared" si="4"/>
        <v>0</v>
      </c>
      <c r="K87" s="66">
        <v>0</v>
      </c>
      <c r="L87" s="67">
        <f t="shared" si="5"/>
        <v>0</v>
      </c>
      <c r="M87" s="68">
        <f t="shared" si="6"/>
        <v>0</v>
      </c>
      <c r="N87" s="88" t="s">
        <v>112</v>
      </c>
      <c r="O87" s="87" t="s">
        <v>112</v>
      </c>
      <c r="P87" s="87" t="s">
        <v>112</v>
      </c>
      <c r="Q87" s="87" t="s">
        <v>112</v>
      </c>
      <c r="R87" s="87" t="s">
        <v>112</v>
      </c>
    </row>
  </sheetData>
  <sheetProtection selectLockedCells="1"/>
  <mergeCells count="22">
    <mergeCell ref="B2:M2"/>
    <mergeCell ref="B7:D7"/>
    <mergeCell ref="B8:D8"/>
    <mergeCell ref="L3:M3"/>
    <mergeCell ref="B4:D4"/>
    <mergeCell ref="L4:M4"/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2019-10-03T07:09:03Z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